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3"/>
  <workbookPr/>
  <mc:AlternateContent xmlns:mc="http://schemas.openxmlformats.org/markup-compatibility/2006">
    <mc:Choice Requires="x15">
      <x15ac:absPath xmlns:x15ac="http://schemas.microsoft.com/office/spreadsheetml/2010/11/ac" url="/Users/isidrohernandezrodriguez/Documents/AAA/INVESTIGACIÓN/TESIS/DOCTORADO/DOCUMENTOS/VERSIÓN UB 2015-2016/DEFINITIVA 2018/"/>
    </mc:Choice>
  </mc:AlternateContent>
  <workbookProtection workbookPassword="FB16" lockStructure="1"/>
  <bookViews>
    <workbookView xWindow="9340" yWindow="1780" windowWidth="27760" windowHeight="16380" tabRatio="500"/>
  </bookViews>
  <sheets>
    <sheet name="Hoja1" sheetId="1" r:id="rId1"/>
    <sheet name="TOTAL VIRREINATO 1783" sheetId="2" r:id="rId2"/>
    <sheet name="COLOMBIA" sheetId="3" r:id="rId3"/>
    <sheet name="1809-1810" sheetId="4" r:id="rId4"/>
    <sheet name="1811" sheetId="5" r:id="rId5"/>
    <sheet name="1824-1825 y 1825-1826" sheetId="6" r:id="rId6"/>
    <sheet name="cuadro 1" sheetId="7" r:id="rId7"/>
    <sheet name="cuadro 2" sheetId="8" r:id="rId8"/>
    <sheet name="cuadro 3" sheetId="9" r:id="rId9"/>
    <sheet name="cuadro 4" sheetId="10" r:id="rId10"/>
    <sheet name="cuadro 5" sheetId="11" r:id="rId11"/>
    <sheet name="cuadro 6" sheetId="12" r:id="rId12"/>
    <sheet name="cuadro 7" sheetId="13" r:id="rId13"/>
    <sheet name="cuadro 8" sheetId="14" r:id="rId14"/>
    <sheet name="cuadro 9" sheetId="15" r:id="rId15"/>
    <sheet name="cuadro 10" sheetId="16" r:id="rId16"/>
    <sheet name="cuadro 11" sheetId="17" r:id="rId17"/>
    <sheet name="cuadro 12" sheetId="18" r:id="rId18"/>
    <sheet name="cuadro 13" sheetId="19" r:id="rId19"/>
    <sheet name="cuadro 14" sheetId="20" r:id="rId20"/>
    <sheet name="cuadro 15" sheetId="21" r:id="rId21"/>
    <sheet name="cuadro 16" sheetId="22" r:id="rId22"/>
    <sheet name="cuadro 17" sheetId="23" r:id="rId23"/>
    <sheet name="cuadro 18" sheetId="24" r:id="rId24"/>
    <sheet name="cuadro 19" sheetId="25" r:id="rId25"/>
    <sheet name="cuadro 20" sheetId="26" r:id="rId26"/>
    <sheet name="cuasro 21" sheetId="27" r:id="rId27"/>
    <sheet name="cuadro 22" sheetId="28" r:id="rId28"/>
    <sheet name="PROVINCIAS" sheetId="29" r:id="rId29"/>
    <sheet name="ANTIOQUIA" sheetId="30" r:id="rId30"/>
  </sheets>
  <externalReferences>
    <externalReference r:id="rId31"/>
    <externalReference r:id="rId32"/>
  </externalReferenc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073" i="29" l="1"/>
  <c r="D1073" i="29"/>
  <c r="C1073" i="29"/>
  <c r="B1073" i="29"/>
  <c r="E1038" i="29"/>
  <c r="D1038" i="29"/>
  <c r="C1038" i="29"/>
  <c r="B1038" i="29"/>
  <c r="E1003" i="29"/>
  <c r="D1003" i="29"/>
  <c r="C1003" i="29"/>
  <c r="B1003" i="29"/>
  <c r="E968" i="29"/>
  <c r="D968" i="29"/>
  <c r="C968" i="29"/>
  <c r="B968" i="29"/>
  <c r="E933" i="29"/>
  <c r="D933" i="29"/>
  <c r="C933" i="29"/>
  <c r="B933" i="29"/>
  <c r="E898" i="29"/>
  <c r="D898" i="29"/>
  <c r="C898" i="29"/>
  <c r="B898" i="29"/>
  <c r="M863" i="29"/>
  <c r="L863" i="29"/>
  <c r="K863" i="29"/>
  <c r="J863" i="29"/>
  <c r="I863" i="29"/>
  <c r="H863" i="29"/>
  <c r="G863" i="29"/>
  <c r="F863" i="29"/>
  <c r="E863" i="29"/>
  <c r="D863" i="29"/>
  <c r="C863" i="29"/>
  <c r="B863" i="29"/>
  <c r="M828" i="29"/>
  <c r="L828" i="29"/>
  <c r="K828" i="29"/>
  <c r="J828" i="29"/>
  <c r="I828" i="29"/>
  <c r="H828" i="29"/>
  <c r="G828" i="29"/>
  <c r="F828" i="29"/>
  <c r="E828" i="29"/>
  <c r="D828" i="29"/>
  <c r="C828" i="29"/>
  <c r="B828" i="29"/>
  <c r="M793" i="29"/>
  <c r="L793" i="29"/>
  <c r="K793" i="29"/>
  <c r="J793" i="29"/>
  <c r="I793" i="29"/>
  <c r="H793" i="29"/>
  <c r="G793" i="29"/>
  <c r="F793" i="29"/>
  <c r="E793" i="29"/>
  <c r="D793" i="29"/>
  <c r="C793" i="29"/>
  <c r="B793" i="29"/>
  <c r="M758" i="29"/>
  <c r="L758" i="29"/>
  <c r="K758" i="29"/>
  <c r="J758" i="29"/>
  <c r="I758" i="29"/>
  <c r="H758" i="29"/>
  <c r="G758" i="29"/>
  <c r="F758" i="29"/>
  <c r="E758" i="29"/>
  <c r="D758" i="29"/>
  <c r="C758" i="29"/>
  <c r="B758" i="29"/>
  <c r="M720" i="29"/>
  <c r="L720" i="29"/>
  <c r="K720" i="29"/>
  <c r="J720" i="29"/>
  <c r="I720" i="29"/>
  <c r="H720" i="29"/>
  <c r="G720" i="29"/>
  <c r="F720" i="29"/>
  <c r="E720" i="29"/>
  <c r="D720" i="29"/>
  <c r="C720" i="29"/>
  <c r="B720" i="29"/>
  <c r="M682" i="29"/>
  <c r="L682" i="29"/>
  <c r="K682" i="29"/>
  <c r="J682" i="29"/>
  <c r="I682" i="29"/>
  <c r="H682" i="29"/>
  <c r="G682" i="29"/>
  <c r="F682" i="29"/>
  <c r="E682" i="29"/>
  <c r="D682" i="29"/>
  <c r="C682" i="29"/>
  <c r="B682" i="29"/>
  <c r="M617" i="29"/>
  <c r="M640" i="29"/>
  <c r="L640" i="29"/>
  <c r="K640" i="29"/>
  <c r="J629" i="29"/>
  <c r="J640" i="29"/>
  <c r="I610" i="29"/>
  <c r="I627" i="29"/>
  <c r="I629" i="29"/>
  <c r="I630" i="29"/>
  <c r="I631" i="29"/>
  <c r="I637" i="29"/>
  <c r="I640" i="29"/>
  <c r="H610" i="29"/>
  <c r="H621" i="29"/>
  <c r="H622" i="29"/>
  <c r="H627" i="29"/>
  <c r="H629" i="29"/>
  <c r="H630" i="29"/>
  <c r="H631" i="29"/>
  <c r="H640" i="29"/>
  <c r="G640" i="29"/>
  <c r="F640" i="29"/>
  <c r="E640" i="29"/>
  <c r="D640" i="29"/>
  <c r="C640" i="29"/>
  <c r="B640" i="29"/>
  <c r="P597" i="29"/>
  <c r="O597" i="29"/>
  <c r="N597" i="29"/>
  <c r="M597" i="29"/>
  <c r="L597" i="29"/>
  <c r="K597" i="29"/>
  <c r="J597" i="29"/>
  <c r="I597" i="29"/>
  <c r="H597" i="29"/>
  <c r="G597" i="29"/>
  <c r="F597" i="29"/>
  <c r="E597" i="29"/>
  <c r="D597" i="29"/>
  <c r="C597" i="29"/>
  <c r="B597" i="29"/>
  <c r="P564" i="29"/>
  <c r="O564" i="29"/>
  <c r="N564" i="29"/>
  <c r="M564" i="29"/>
  <c r="L564" i="29"/>
  <c r="K564" i="29"/>
  <c r="J564" i="29"/>
  <c r="I564" i="29"/>
  <c r="H564" i="29"/>
  <c r="G564" i="29"/>
  <c r="F564" i="29"/>
  <c r="E564" i="29"/>
  <c r="D564" i="29"/>
  <c r="C564" i="29"/>
  <c r="B564" i="29"/>
  <c r="P531" i="29"/>
  <c r="O531" i="29"/>
  <c r="N531" i="29"/>
  <c r="M531" i="29"/>
  <c r="L531" i="29"/>
  <c r="K531" i="29"/>
  <c r="J531" i="29"/>
  <c r="I531" i="29"/>
  <c r="H531" i="29"/>
  <c r="G531" i="29"/>
  <c r="F531" i="29"/>
  <c r="E531" i="29"/>
  <c r="D531" i="29"/>
  <c r="C531" i="29"/>
  <c r="B531" i="29"/>
  <c r="P498" i="29"/>
  <c r="O498" i="29"/>
  <c r="N498" i="29"/>
  <c r="M498" i="29"/>
  <c r="L498" i="29"/>
  <c r="K498" i="29"/>
  <c r="J498" i="29"/>
  <c r="I498" i="29"/>
  <c r="H498" i="29"/>
  <c r="G498" i="29"/>
  <c r="F498" i="29"/>
  <c r="E498" i="29"/>
  <c r="D498" i="29"/>
  <c r="C498" i="29"/>
  <c r="B498" i="29"/>
  <c r="P465" i="29"/>
  <c r="O465" i="29"/>
  <c r="N465" i="29"/>
  <c r="M465" i="29"/>
  <c r="L465" i="29"/>
  <c r="K465" i="29"/>
  <c r="J465" i="29"/>
  <c r="I465" i="29"/>
  <c r="H465" i="29"/>
  <c r="G465" i="29"/>
  <c r="F465" i="29"/>
  <c r="E465" i="29"/>
  <c r="D465" i="29"/>
  <c r="C465" i="29"/>
  <c r="B465" i="29"/>
  <c r="P432" i="29"/>
  <c r="O432" i="29"/>
  <c r="N432" i="29"/>
  <c r="M432" i="29"/>
  <c r="L432" i="29"/>
  <c r="K432" i="29"/>
  <c r="J432" i="29"/>
  <c r="I432" i="29"/>
  <c r="H432" i="29"/>
  <c r="G432" i="29"/>
  <c r="F432" i="29"/>
  <c r="E432" i="29"/>
  <c r="D432" i="29"/>
  <c r="C432" i="29"/>
  <c r="B432" i="29"/>
  <c r="P399" i="29"/>
  <c r="O399" i="29"/>
  <c r="N399" i="29"/>
  <c r="M399" i="29"/>
  <c r="L399" i="29"/>
  <c r="K399" i="29"/>
  <c r="J399" i="29"/>
  <c r="I399" i="29"/>
  <c r="H399" i="29"/>
  <c r="G399" i="29"/>
  <c r="F399" i="29"/>
  <c r="E399" i="29"/>
  <c r="D399" i="29"/>
  <c r="C399" i="29"/>
  <c r="B399" i="29"/>
  <c r="P367" i="29"/>
  <c r="O367" i="29"/>
  <c r="N367" i="29"/>
  <c r="M367" i="29"/>
  <c r="L367" i="29"/>
  <c r="K367" i="29"/>
  <c r="J367" i="29"/>
  <c r="I367" i="29"/>
  <c r="H367" i="29"/>
  <c r="G367" i="29"/>
  <c r="F367" i="29"/>
  <c r="E367" i="29"/>
  <c r="D367" i="29"/>
  <c r="C367" i="29"/>
  <c r="B367" i="29"/>
  <c r="P334" i="29"/>
  <c r="O334" i="29"/>
  <c r="N334" i="29"/>
  <c r="M334" i="29"/>
  <c r="L334" i="29"/>
  <c r="K334" i="29"/>
  <c r="J334" i="29"/>
  <c r="I334" i="29"/>
  <c r="H334" i="29"/>
  <c r="G334" i="29"/>
  <c r="F334" i="29"/>
  <c r="E334" i="29"/>
  <c r="D334" i="29"/>
  <c r="C334" i="29"/>
  <c r="B334" i="29"/>
  <c r="P302" i="29"/>
  <c r="O302" i="29"/>
  <c r="N302" i="29"/>
  <c r="M302" i="29"/>
  <c r="L302" i="29"/>
  <c r="K302" i="29"/>
  <c r="J302" i="29"/>
  <c r="I302" i="29"/>
  <c r="H302" i="29"/>
  <c r="G302" i="29"/>
  <c r="F302" i="29"/>
  <c r="E302" i="29"/>
  <c r="D302" i="29"/>
  <c r="C302" i="29"/>
  <c r="B302" i="29"/>
  <c r="P269" i="29"/>
  <c r="O269" i="29"/>
  <c r="N269" i="29"/>
  <c r="M269" i="29"/>
  <c r="L269" i="29"/>
  <c r="K269" i="29"/>
  <c r="J269" i="29"/>
  <c r="I269" i="29"/>
  <c r="H269" i="29"/>
  <c r="G269" i="29"/>
  <c r="F269" i="29"/>
  <c r="E269" i="29"/>
  <c r="D269" i="29"/>
  <c r="C269" i="29"/>
  <c r="B269" i="29"/>
  <c r="P237" i="29"/>
  <c r="O237" i="29"/>
  <c r="N237" i="29"/>
  <c r="M237" i="29"/>
  <c r="L237" i="29"/>
  <c r="K237" i="29"/>
  <c r="J237" i="29"/>
  <c r="I237" i="29"/>
  <c r="H237" i="29"/>
  <c r="G237" i="29"/>
  <c r="F237" i="29"/>
  <c r="E237" i="29"/>
  <c r="D237" i="29"/>
  <c r="C237" i="29"/>
  <c r="B237" i="29"/>
  <c r="P202" i="29"/>
  <c r="O202" i="29"/>
  <c r="N202" i="29"/>
  <c r="M202" i="29"/>
  <c r="L202" i="29"/>
  <c r="K202" i="29"/>
  <c r="J202" i="29"/>
  <c r="I202" i="29"/>
  <c r="H202" i="29"/>
  <c r="G202" i="29"/>
  <c r="F202" i="29"/>
  <c r="E202" i="29"/>
  <c r="D202" i="29"/>
  <c r="C202" i="29"/>
  <c r="B202" i="29"/>
  <c r="P168" i="29"/>
  <c r="O168" i="29"/>
  <c r="N168" i="29"/>
  <c r="M168" i="29"/>
  <c r="L168" i="29"/>
  <c r="K168" i="29"/>
  <c r="J168" i="29"/>
  <c r="I168" i="29"/>
  <c r="H168" i="29"/>
  <c r="G168" i="29"/>
  <c r="F168" i="29"/>
  <c r="E168" i="29"/>
  <c r="D168" i="29"/>
  <c r="C168" i="29"/>
  <c r="B168" i="29"/>
  <c r="P133" i="29"/>
  <c r="O133" i="29"/>
  <c r="N133" i="29"/>
  <c r="M133" i="29"/>
  <c r="L133" i="29"/>
  <c r="K133" i="29"/>
  <c r="J133" i="29"/>
  <c r="I133" i="29"/>
  <c r="H133" i="29"/>
  <c r="G133" i="29"/>
  <c r="F133" i="29"/>
  <c r="E133" i="29"/>
  <c r="D133" i="29"/>
  <c r="C133" i="29"/>
  <c r="B133" i="29"/>
  <c r="P99" i="29"/>
  <c r="O99" i="29"/>
  <c r="N99" i="29"/>
  <c r="M99" i="29"/>
  <c r="L99" i="29"/>
  <c r="K99" i="29"/>
  <c r="J99" i="29"/>
  <c r="I99" i="29"/>
  <c r="H99" i="29"/>
  <c r="G99" i="29"/>
  <c r="F99" i="29"/>
  <c r="E99" i="29"/>
  <c r="D78" i="29"/>
  <c r="D99" i="29"/>
  <c r="C99" i="29"/>
  <c r="B99" i="29"/>
  <c r="P43" i="29"/>
  <c r="P64" i="29"/>
  <c r="O64" i="29"/>
  <c r="N64" i="29"/>
  <c r="M43" i="29"/>
  <c r="M44" i="29"/>
  <c r="M64" i="29"/>
  <c r="L64" i="29"/>
  <c r="K64" i="29"/>
  <c r="J44" i="29"/>
  <c r="J46" i="29"/>
  <c r="J49" i="29"/>
  <c r="J50" i="29"/>
  <c r="J51" i="29"/>
  <c r="J61" i="29"/>
  <c r="J64" i="29"/>
  <c r="I64" i="29"/>
  <c r="H64" i="29"/>
  <c r="G43" i="29"/>
  <c r="G50" i="29"/>
  <c r="G52" i="29"/>
  <c r="G57" i="29"/>
  <c r="G62" i="29"/>
  <c r="G64" i="29"/>
  <c r="F64" i="29"/>
  <c r="E64" i="29"/>
  <c r="D45" i="29"/>
  <c r="D64" i="29"/>
  <c r="C64" i="29"/>
  <c r="B64" i="29"/>
  <c r="P30" i="29"/>
  <c r="O30" i="29"/>
  <c r="N30" i="29"/>
  <c r="M30" i="29"/>
  <c r="L30" i="29"/>
  <c r="K30" i="29"/>
  <c r="J30" i="29"/>
  <c r="I30" i="29"/>
  <c r="H30" i="29"/>
  <c r="G30" i="29"/>
  <c r="F30" i="29"/>
  <c r="E30" i="29"/>
  <c r="D30" i="29"/>
  <c r="C30" i="29"/>
  <c r="B30" i="29"/>
  <c r="C67" i="28"/>
  <c r="E67" i="28"/>
  <c r="G67" i="28"/>
  <c r="I67" i="28"/>
  <c r="B67" i="28"/>
  <c r="D67" i="28"/>
  <c r="F67" i="28"/>
  <c r="H67" i="28"/>
  <c r="L66" i="28"/>
  <c r="B66" i="28"/>
  <c r="D66" i="28"/>
  <c r="F66" i="28"/>
  <c r="H66" i="28"/>
  <c r="C66" i="28"/>
  <c r="E66" i="28"/>
  <c r="G66" i="28"/>
  <c r="I66" i="28"/>
  <c r="L65" i="28"/>
  <c r="M66" i="28"/>
  <c r="B65" i="28"/>
  <c r="D65" i="28"/>
  <c r="F65" i="28"/>
  <c r="H65" i="28"/>
  <c r="C65" i="28"/>
  <c r="E65" i="28"/>
  <c r="G65" i="28"/>
  <c r="I65" i="28"/>
  <c r="L64" i="28"/>
  <c r="M65" i="28"/>
  <c r="B64" i="28"/>
  <c r="D64" i="28"/>
  <c r="F64" i="28"/>
  <c r="H64" i="28"/>
  <c r="C64" i="28"/>
  <c r="E64" i="28"/>
  <c r="G64" i="28"/>
  <c r="I64" i="28"/>
  <c r="L63" i="28"/>
  <c r="M64" i="28"/>
  <c r="B63" i="28"/>
  <c r="D63" i="28"/>
  <c r="F63" i="28"/>
  <c r="H63" i="28"/>
  <c r="C63" i="28"/>
  <c r="E63" i="28"/>
  <c r="G63" i="28"/>
  <c r="I63" i="28"/>
  <c r="L62" i="28"/>
  <c r="M63" i="28"/>
  <c r="B62" i="28"/>
  <c r="D62" i="28"/>
  <c r="F62" i="28"/>
  <c r="H62" i="28"/>
  <c r="C62" i="28"/>
  <c r="E62" i="28"/>
  <c r="G62" i="28"/>
  <c r="I62" i="28"/>
  <c r="L61" i="28"/>
  <c r="M62" i="28"/>
  <c r="B61" i="28"/>
  <c r="D61" i="28"/>
  <c r="F61" i="28"/>
  <c r="H61" i="28"/>
  <c r="C61" i="28"/>
  <c r="E61" i="28"/>
  <c r="G61" i="28"/>
  <c r="I61" i="28"/>
  <c r="L60" i="28"/>
  <c r="M61" i="28"/>
  <c r="B60" i="28"/>
  <c r="D60" i="28"/>
  <c r="H60" i="28"/>
  <c r="C60" i="28"/>
  <c r="E60" i="28"/>
  <c r="I60" i="28"/>
  <c r="L59" i="28"/>
  <c r="M60" i="28"/>
  <c r="B59" i="28"/>
  <c r="D59" i="28"/>
  <c r="F59" i="28"/>
  <c r="H59" i="28"/>
  <c r="C59" i="28"/>
  <c r="E59" i="28"/>
  <c r="G59" i="28"/>
  <c r="I59" i="28"/>
  <c r="L58" i="28"/>
  <c r="M59" i="28"/>
  <c r="B58" i="28"/>
  <c r="D58" i="28"/>
  <c r="F58" i="28"/>
  <c r="H58" i="28"/>
  <c r="C58" i="28"/>
  <c r="E58" i="28"/>
  <c r="G58" i="28"/>
  <c r="I58" i="28"/>
  <c r="L57" i="28"/>
  <c r="M58" i="28"/>
  <c r="B57" i="28"/>
  <c r="D57" i="28"/>
  <c r="H57" i="28"/>
  <c r="C57" i="28"/>
  <c r="E57" i="28"/>
  <c r="I57" i="28"/>
  <c r="L56" i="28"/>
  <c r="M57" i="28"/>
  <c r="B56" i="28"/>
  <c r="D56" i="28"/>
  <c r="H56" i="28"/>
  <c r="C56" i="28"/>
  <c r="E56" i="28"/>
  <c r="I56" i="28"/>
  <c r="L55" i="28"/>
  <c r="M56" i="28"/>
  <c r="B54" i="28"/>
  <c r="D54" i="28"/>
  <c r="H54" i="28"/>
  <c r="C54" i="28"/>
  <c r="E54" i="28"/>
  <c r="I54" i="28"/>
  <c r="L54" i="28"/>
  <c r="M55" i="28"/>
  <c r="C55" i="28"/>
  <c r="E55" i="28"/>
  <c r="I55" i="28"/>
  <c r="B55" i="28"/>
  <c r="D55" i="28"/>
  <c r="H55" i="28"/>
  <c r="B53" i="28"/>
  <c r="H53" i="28"/>
  <c r="C53" i="28"/>
  <c r="I53" i="28"/>
  <c r="L53" i="28"/>
  <c r="M54" i="28"/>
  <c r="B52" i="28"/>
  <c r="H52" i="28"/>
  <c r="C52" i="28"/>
  <c r="I52" i="28"/>
  <c r="L52" i="28"/>
  <c r="M53" i="28"/>
  <c r="B51" i="28"/>
  <c r="H51" i="28"/>
  <c r="C51" i="28"/>
  <c r="I51" i="28"/>
  <c r="L51" i="28"/>
  <c r="M52" i="28"/>
  <c r="B50" i="28"/>
  <c r="H50" i="28"/>
  <c r="C50" i="28"/>
  <c r="I50" i="28"/>
  <c r="L50" i="28"/>
  <c r="M51" i="28"/>
  <c r="B49" i="28"/>
  <c r="H49" i="28"/>
  <c r="C49" i="28"/>
  <c r="I49" i="28"/>
  <c r="L49" i="28"/>
  <c r="M50" i="28"/>
  <c r="B48" i="28"/>
  <c r="H48" i="28"/>
  <c r="C48" i="28"/>
  <c r="I48" i="28"/>
  <c r="L48" i="28"/>
  <c r="M49" i="28"/>
  <c r="B47" i="28"/>
  <c r="H47" i="28"/>
  <c r="C47" i="28"/>
  <c r="I47" i="28"/>
  <c r="L47" i="28"/>
  <c r="M48" i="28"/>
  <c r="B46" i="28"/>
  <c r="H46" i="28"/>
  <c r="C46" i="28"/>
  <c r="I46" i="28"/>
  <c r="L46" i="28"/>
  <c r="M47" i="28"/>
  <c r="B45" i="28"/>
  <c r="H45" i="28"/>
  <c r="C45" i="28"/>
  <c r="I45" i="28"/>
  <c r="L45" i="28"/>
  <c r="M46" i="28"/>
  <c r="B44" i="28"/>
  <c r="H44" i="28"/>
  <c r="C44" i="28"/>
  <c r="I44" i="28"/>
  <c r="L44" i="28"/>
  <c r="M45" i="28"/>
  <c r="B43" i="28"/>
  <c r="H43" i="28"/>
  <c r="C43" i="28"/>
  <c r="I43" i="28"/>
  <c r="L43" i="28"/>
  <c r="M44" i="28"/>
  <c r="B42" i="28"/>
  <c r="H42" i="28"/>
  <c r="C42" i="28"/>
  <c r="I42" i="28"/>
  <c r="L42" i="28"/>
  <c r="M43" i="28"/>
  <c r="B41" i="28"/>
  <c r="H41" i="28"/>
  <c r="C41" i="28"/>
  <c r="I41" i="28"/>
  <c r="L41" i="28"/>
  <c r="M42" i="28"/>
  <c r="B40" i="28"/>
  <c r="H40" i="28"/>
  <c r="C40" i="28"/>
  <c r="I40" i="28"/>
  <c r="L40" i="28"/>
  <c r="M41" i="28"/>
  <c r="B39" i="28"/>
  <c r="H39" i="28"/>
  <c r="C39" i="28"/>
  <c r="I39" i="28"/>
  <c r="L39" i="28"/>
  <c r="M40" i="28"/>
  <c r="B38" i="28"/>
  <c r="H38" i="28"/>
  <c r="C38" i="28"/>
  <c r="I38" i="28"/>
  <c r="L38" i="28"/>
  <c r="M39" i="28"/>
  <c r="B37" i="28"/>
  <c r="H37" i="28"/>
  <c r="C37" i="28"/>
  <c r="I37" i="28"/>
  <c r="L37" i="28"/>
  <c r="M38" i="28"/>
  <c r="B36" i="28"/>
  <c r="H36" i="28"/>
  <c r="C36" i="28"/>
  <c r="I36" i="28"/>
  <c r="L36" i="28"/>
  <c r="M37" i="28"/>
  <c r="B35" i="28"/>
  <c r="H35" i="28"/>
  <c r="C35" i="28"/>
  <c r="I35" i="28"/>
  <c r="L35" i="28"/>
  <c r="M36" i="28"/>
  <c r="B34" i="28"/>
  <c r="H34" i="28"/>
  <c r="C34" i="28"/>
  <c r="I34" i="28"/>
  <c r="L34" i="28"/>
  <c r="M35" i="28"/>
  <c r="B33" i="28"/>
  <c r="H33" i="28"/>
  <c r="C33" i="28"/>
  <c r="I33" i="28"/>
  <c r="L33" i="28"/>
  <c r="M34" i="28"/>
  <c r="B32" i="28"/>
  <c r="H32" i="28"/>
  <c r="C32" i="28"/>
  <c r="I32" i="28"/>
  <c r="L32" i="28"/>
  <c r="M33" i="28"/>
  <c r="B31" i="28"/>
  <c r="H31" i="28"/>
  <c r="C31" i="28"/>
  <c r="I31" i="28"/>
  <c r="L31" i="28"/>
  <c r="M32" i="28"/>
  <c r="B30" i="28"/>
  <c r="H30" i="28"/>
  <c r="C30" i="28"/>
  <c r="I30" i="28"/>
  <c r="L30" i="28"/>
  <c r="M31" i="28"/>
  <c r="B29" i="28"/>
  <c r="H29" i="28"/>
  <c r="C29" i="28"/>
  <c r="I29" i="28"/>
  <c r="L29" i="28"/>
  <c r="M30" i="28"/>
  <c r="B28" i="28"/>
  <c r="H28" i="28"/>
  <c r="C28" i="28"/>
  <c r="I28" i="28"/>
  <c r="L28" i="28"/>
  <c r="M29" i="28"/>
  <c r="B27" i="28"/>
  <c r="H27" i="28"/>
  <c r="C27" i="28"/>
  <c r="I27" i="28"/>
  <c r="L27" i="28"/>
  <c r="M28" i="28"/>
  <c r="B26" i="28"/>
  <c r="H26" i="28"/>
  <c r="C26" i="28"/>
  <c r="I26" i="28"/>
  <c r="L26" i="28"/>
  <c r="M27" i="28"/>
  <c r="B25" i="28"/>
  <c r="H25" i="28"/>
  <c r="C25" i="28"/>
  <c r="I25" i="28"/>
  <c r="L25" i="28"/>
  <c r="M26" i="28"/>
  <c r="B24" i="28"/>
  <c r="H24" i="28"/>
  <c r="C24" i="28"/>
  <c r="I24" i="28"/>
  <c r="L24" i="28"/>
  <c r="M25" i="28"/>
  <c r="B23" i="28"/>
  <c r="H23" i="28"/>
  <c r="C23" i="28"/>
  <c r="I23" i="28"/>
  <c r="L23" i="28"/>
  <c r="M24" i="28"/>
  <c r="B22" i="28"/>
  <c r="H22" i="28"/>
  <c r="C22" i="28"/>
  <c r="I22" i="28"/>
  <c r="L22" i="28"/>
  <c r="M23" i="28"/>
  <c r="B21" i="28"/>
  <c r="H21" i="28"/>
  <c r="C21" i="28"/>
  <c r="I21" i="28"/>
  <c r="L21" i="28"/>
  <c r="M22" i="28"/>
  <c r="B20" i="28"/>
  <c r="H20" i="28"/>
  <c r="C20" i="28"/>
  <c r="I20" i="28"/>
  <c r="L20" i="28"/>
  <c r="M21" i="28"/>
  <c r="B19" i="28"/>
  <c r="H19" i="28"/>
  <c r="C19" i="28"/>
  <c r="I19" i="28"/>
  <c r="L19" i="28"/>
  <c r="M20" i="28"/>
  <c r="B18" i="28"/>
  <c r="H18" i="28"/>
  <c r="C18" i="28"/>
  <c r="I18" i="28"/>
  <c r="L18" i="28"/>
  <c r="M19" i="28"/>
  <c r="B17" i="28"/>
  <c r="H17" i="28"/>
  <c r="C17" i="28"/>
  <c r="I17" i="28"/>
  <c r="L17" i="28"/>
  <c r="M18" i="28"/>
  <c r="C16" i="28"/>
  <c r="I16" i="28"/>
  <c r="B16" i="28"/>
  <c r="H16" i="28"/>
  <c r="C15" i="28"/>
  <c r="I15" i="28"/>
  <c r="B15" i="28"/>
  <c r="H15" i="28"/>
  <c r="C14" i="28"/>
  <c r="I14" i="28"/>
  <c r="B14" i="28"/>
  <c r="H14" i="28"/>
  <c r="C13" i="28"/>
  <c r="I13" i="28"/>
  <c r="B13" i="28"/>
  <c r="H13" i="28"/>
  <c r="C12" i="28"/>
  <c r="I12" i="28"/>
  <c r="B12" i="28"/>
  <c r="H12" i="28"/>
  <c r="C11" i="28"/>
  <c r="I11" i="28"/>
  <c r="B11" i="28"/>
  <c r="H11" i="28"/>
  <c r="C10" i="28"/>
  <c r="I10" i="28"/>
  <c r="B10" i="28"/>
  <c r="H10" i="28"/>
  <c r="C9" i="28"/>
  <c r="I9" i="28"/>
  <c r="B9" i="28"/>
  <c r="H9" i="28"/>
  <c r="C8" i="28"/>
  <c r="I8" i="28"/>
  <c r="B8" i="28"/>
  <c r="H8" i="28"/>
  <c r="C7" i="28"/>
  <c r="I7" i="28"/>
  <c r="B7" i="28"/>
  <c r="H7" i="28"/>
  <c r="C6" i="28"/>
  <c r="I6" i="28"/>
  <c r="B6" i="28"/>
  <c r="H6" i="28"/>
  <c r="C5" i="28"/>
  <c r="I5" i="28"/>
  <c r="B5" i="28"/>
  <c r="H5" i="28"/>
  <c r="C4" i="28"/>
  <c r="I4" i="28"/>
  <c r="B4" i="28"/>
  <c r="H4" i="28"/>
  <c r="C3" i="28"/>
  <c r="I3" i="28"/>
  <c r="B3" i="28"/>
  <c r="H3" i="28"/>
  <c r="L36" i="27"/>
  <c r="L35" i="27"/>
  <c r="L34" i="27"/>
  <c r="L33" i="27"/>
  <c r="L32" i="27"/>
  <c r="P31" i="27"/>
  <c r="B31" i="27"/>
  <c r="H31" i="27"/>
  <c r="O31" i="27"/>
  <c r="L31" i="27"/>
  <c r="P30" i="27"/>
  <c r="B30" i="27"/>
  <c r="H30" i="27"/>
  <c r="O30" i="27"/>
  <c r="L30" i="27"/>
  <c r="P29" i="27"/>
  <c r="B29" i="27"/>
  <c r="H29" i="27"/>
  <c r="O29" i="27"/>
  <c r="L29" i="27"/>
  <c r="P28" i="27"/>
  <c r="B28" i="27"/>
  <c r="H28" i="27"/>
  <c r="O28" i="27"/>
  <c r="L28" i="27"/>
  <c r="P27" i="27"/>
  <c r="B27" i="27"/>
  <c r="H27" i="27"/>
  <c r="O27" i="27"/>
  <c r="L27" i="27"/>
  <c r="P26" i="27"/>
  <c r="B26" i="27"/>
  <c r="H26" i="27"/>
  <c r="O26" i="27"/>
  <c r="L26" i="27"/>
  <c r="P25" i="27"/>
  <c r="B25" i="27"/>
  <c r="H25" i="27"/>
  <c r="O25" i="27"/>
  <c r="L25" i="27"/>
  <c r="P24" i="27"/>
  <c r="B24" i="27"/>
  <c r="H24" i="27"/>
  <c r="O24" i="27"/>
  <c r="L24" i="27"/>
  <c r="P23" i="27"/>
  <c r="B23" i="27"/>
  <c r="H23" i="27"/>
  <c r="O23" i="27"/>
  <c r="L23" i="27"/>
  <c r="P22" i="27"/>
  <c r="O22" i="27"/>
  <c r="L22" i="27"/>
  <c r="P21" i="27"/>
  <c r="B21" i="27"/>
  <c r="H21" i="27"/>
  <c r="O21" i="27"/>
  <c r="L21" i="27"/>
  <c r="P20" i="27"/>
  <c r="B20" i="27"/>
  <c r="H20" i="27"/>
  <c r="O20" i="27"/>
  <c r="L20" i="27"/>
  <c r="P19" i="27"/>
  <c r="B19" i="27"/>
  <c r="H19" i="27"/>
  <c r="O19" i="27"/>
  <c r="L19" i="27"/>
  <c r="P17" i="27"/>
  <c r="P18" i="27"/>
  <c r="B18" i="27"/>
  <c r="H17" i="27"/>
  <c r="H18" i="27"/>
  <c r="O18" i="27"/>
  <c r="L18" i="27"/>
  <c r="O17" i="27"/>
  <c r="L17" i="27"/>
  <c r="B17" i="27"/>
  <c r="P16" i="27"/>
  <c r="H16" i="27"/>
  <c r="O16" i="27"/>
  <c r="L16" i="27"/>
  <c r="B16" i="27"/>
  <c r="P15" i="27"/>
  <c r="H15" i="27"/>
  <c r="O15" i="27"/>
  <c r="L15" i="27"/>
  <c r="P13" i="27"/>
  <c r="P14" i="27"/>
  <c r="B14" i="27"/>
  <c r="H13" i="27"/>
  <c r="H14" i="27"/>
  <c r="O14" i="27"/>
  <c r="L14" i="27"/>
  <c r="O13" i="27"/>
  <c r="L13" i="27"/>
  <c r="B13" i="27"/>
  <c r="P12" i="27"/>
  <c r="H12" i="27"/>
  <c r="O12" i="27"/>
  <c r="L12" i="27"/>
  <c r="B12" i="27"/>
  <c r="P11" i="27"/>
  <c r="H11" i="27"/>
  <c r="O11" i="27"/>
  <c r="L11" i="27"/>
  <c r="P10" i="27"/>
  <c r="B10" i="27"/>
  <c r="H10" i="27"/>
  <c r="O10" i="27"/>
  <c r="L10" i="27"/>
  <c r="P9" i="27"/>
  <c r="B9" i="27"/>
  <c r="H9" i="27"/>
  <c r="O9" i="27"/>
  <c r="L9" i="27"/>
  <c r="P8" i="27"/>
  <c r="B8" i="27"/>
  <c r="H8" i="27"/>
  <c r="O8" i="27"/>
  <c r="L8" i="27"/>
  <c r="P4" i="27"/>
  <c r="P5" i="27"/>
  <c r="P6" i="27"/>
  <c r="P7" i="27"/>
  <c r="B7" i="27"/>
  <c r="H7" i="27"/>
  <c r="O7" i="27"/>
  <c r="L7" i="27"/>
  <c r="B6" i="27"/>
  <c r="H6" i="27"/>
  <c r="O6" i="27"/>
  <c r="L6" i="27"/>
  <c r="O5" i="27"/>
  <c r="L5" i="27"/>
  <c r="B5" i="27"/>
  <c r="B4" i="27"/>
  <c r="H4" i="27"/>
  <c r="O4" i="27"/>
  <c r="L4" i="27"/>
  <c r="L3" i="27"/>
  <c r="B3" i="27"/>
  <c r="H3" i="27"/>
  <c r="K17" i="24"/>
  <c r="J8" i="24"/>
  <c r="J9" i="24"/>
  <c r="J10" i="24"/>
  <c r="J11" i="24"/>
  <c r="J12" i="24"/>
  <c r="J13" i="24"/>
  <c r="J14" i="24"/>
  <c r="J15" i="24"/>
  <c r="J16" i="24"/>
  <c r="J17" i="24"/>
  <c r="I17" i="24"/>
  <c r="H17" i="24"/>
  <c r="G17" i="24"/>
  <c r="F17" i="24"/>
  <c r="E17" i="24"/>
  <c r="D17" i="24"/>
  <c r="C17" i="24"/>
  <c r="B17" i="24"/>
  <c r="A11" i="24"/>
  <c r="A12" i="24"/>
  <c r="A13" i="24"/>
  <c r="A14" i="24"/>
  <c r="A15" i="24"/>
  <c r="A16" i="24"/>
  <c r="A9" i="24"/>
  <c r="Y17" i="23"/>
  <c r="U8" i="23"/>
  <c r="X8" i="23"/>
  <c r="X9" i="23"/>
  <c r="X10" i="23"/>
  <c r="X11" i="23"/>
  <c r="X12" i="23"/>
  <c r="X13" i="23"/>
  <c r="X14" i="23"/>
  <c r="X15" i="23"/>
  <c r="X16" i="23"/>
  <c r="X17" i="23"/>
  <c r="W17" i="23"/>
  <c r="V17" i="23"/>
  <c r="U17" i="23"/>
  <c r="T17" i="23"/>
  <c r="R17" i="23"/>
  <c r="Q17" i="23"/>
  <c r="P17" i="23"/>
  <c r="O17" i="23"/>
  <c r="N17" i="23"/>
  <c r="M17" i="23"/>
  <c r="L17" i="23"/>
  <c r="K17" i="23"/>
  <c r="J17" i="23"/>
  <c r="I17" i="23"/>
  <c r="H17" i="23"/>
  <c r="G17" i="23"/>
  <c r="F17" i="23"/>
  <c r="E17" i="23"/>
  <c r="D17" i="23"/>
  <c r="C17" i="23"/>
  <c r="B17" i="23"/>
  <c r="A11" i="23"/>
  <c r="A12" i="23"/>
  <c r="A13" i="23"/>
  <c r="A14" i="23"/>
  <c r="A15" i="23"/>
  <c r="A16" i="23"/>
  <c r="A9" i="23"/>
  <c r="K22" i="22"/>
  <c r="J7" i="22"/>
  <c r="J8" i="22"/>
  <c r="J9" i="22"/>
  <c r="J10" i="22"/>
  <c r="J11" i="22"/>
  <c r="J12" i="22"/>
  <c r="J13" i="22"/>
  <c r="J14" i="22"/>
  <c r="J15" i="22"/>
  <c r="J16" i="22"/>
  <c r="J17" i="22"/>
  <c r="J18" i="22"/>
  <c r="J19" i="22"/>
  <c r="J20" i="22"/>
  <c r="J21" i="22"/>
  <c r="J22" i="22"/>
  <c r="I22" i="22"/>
  <c r="H22" i="22"/>
  <c r="G22" i="22"/>
  <c r="F22" i="22"/>
  <c r="E22" i="22"/>
  <c r="D22" i="22"/>
  <c r="C22" i="22"/>
  <c r="B22" i="22"/>
  <c r="AA21" i="21"/>
  <c r="AA20" i="21"/>
  <c r="AA19" i="21"/>
  <c r="AA18" i="21"/>
  <c r="AA17" i="21"/>
  <c r="AA16" i="21"/>
  <c r="AA15" i="21"/>
  <c r="AA14" i="21"/>
  <c r="AA13" i="21"/>
  <c r="AA12" i="21"/>
  <c r="AA11" i="21"/>
  <c r="AA10" i="21"/>
  <c r="AA9" i="21"/>
  <c r="AA8" i="21"/>
  <c r="AA7" i="21"/>
  <c r="K73" i="20"/>
  <c r="J14" i="20"/>
  <c r="J15" i="20"/>
  <c r="J17" i="20"/>
  <c r="J18" i="20"/>
  <c r="J19" i="20"/>
  <c r="J20" i="20"/>
  <c r="J21" i="20"/>
  <c r="J24" i="20"/>
  <c r="J25" i="20"/>
  <c r="J26" i="20"/>
  <c r="J27" i="20"/>
  <c r="J28" i="20"/>
  <c r="J29" i="20"/>
  <c r="J30" i="20"/>
  <c r="J31" i="20"/>
  <c r="J32" i="20"/>
  <c r="J33" i="20"/>
  <c r="J34" i="20"/>
  <c r="J35" i="20"/>
  <c r="J36" i="20"/>
  <c r="J37" i="20"/>
  <c r="J38" i="20"/>
  <c r="J39" i="20"/>
  <c r="J40" i="20"/>
  <c r="J41" i="20"/>
  <c r="J42" i="20"/>
  <c r="J43" i="20"/>
  <c r="J44" i="20"/>
  <c r="J46" i="20"/>
  <c r="J47" i="20"/>
  <c r="J48" i="20"/>
  <c r="J49" i="20"/>
  <c r="J50" i="20"/>
  <c r="J52" i="20"/>
  <c r="J53" i="20"/>
  <c r="J54" i="20"/>
  <c r="J56" i="20"/>
  <c r="J60" i="20"/>
  <c r="J62" i="20"/>
  <c r="J65" i="20"/>
  <c r="J66" i="20"/>
  <c r="J68" i="20"/>
  <c r="J70" i="20"/>
  <c r="J72" i="20"/>
  <c r="J73" i="20"/>
  <c r="I73" i="20"/>
  <c r="H73" i="20"/>
  <c r="G73" i="20"/>
  <c r="F73" i="20"/>
  <c r="E73" i="20"/>
  <c r="D73" i="20"/>
  <c r="C73" i="20"/>
  <c r="B73" i="20"/>
  <c r="N72" i="20"/>
  <c r="M72" i="20"/>
  <c r="N71" i="20"/>
  <c r="M71" i="20"/>
  <c r="M70" i="20"/>
  <c r="N69" i="20"/>
  <c r="M69" i="20"/>
  <c r="N68" i="20"/>
  <c r="M68" i="20"/>
  <c r="M67" i="20"/>
  <c r="M66" i="20"/>
  <c r="M65" i="20"/>
  <c r="N64" i="20"/>
  <c r="M64" i="20"/>
  <c r="M63" i="20"/>
  <c r="M62" i="20"/>
  <c r="M61" i="20"/>
  <c r="N60" i="20"/>
  <c r="M60" i="20"/>
  <c r="N59" i="20"/>
  <c r="M59" i="20"/>
  <c r="N58" i="20"/>
  <c r="M58" i="20"/>
  <c r="N57" i="20"/>
  <c r="M57" i="20"/>
  <c r="N56" i="20"/>
  <c r="M56" i="20"/>
  <c r="N55" i="20"/>
  <c r="M55" i="20"/>
  <c r="N54" i="20"/>
  <c r="M54" i="20"/>
  <c r="N53" i="20"/>
  <c r="M53" i="20"/>
  <c r="N52" i="20"/>
  <c r="M52" i="20"/>
  <c r="N51" i="20"/>
  <c r="M51" i="20"/>
  <c r="N50" i="20"/>
  <c r="M50" i="20"/>
  <c r="N49" i="20"/>
  <c r="M49" i="20"/>
  <c r="N48" i="20"/>
  <c r="M48" i="20"/>
  <c r="N47" i="20"/>
  <c r="M47" i="20"/>
  <c r="N46" i="20"/>
  <c r="M46" i="20"/>
  <c r="N45" i="20"/>
  <c r="M45" i="20"/>
  <c r="N44" i="20"/>
  <c r="M44" i="20"/>
  <c r="N43" i="20"/>
  <c r="M43" i="20"/>
  <c r="N42" i="20"/>
  <c r="M42" i="20"/>
  <c r="N41" i="20"/>
  <c r="M41" i="20"/>
  <c r="N40" i="20"/>
  <c r="M40" i="20"/>
  <c r="N39" i="20"/>
  <c r="M39" i="20"/>
  <c r="N38" i="20"/>
  <c r="M38" i="20"/>
  <c r="N37" i="20"/>
  <c r="M37" i="20"/>
  <c r="N36" i="20"/>
  <c r="M36" i="20"/>
  <c r="N35" i="20"/>
  <c r="M35" i="20"/>
  <c r="N34" i="20"/>
  <c r="M34" i="20"/>
  <c r="N33" i="20"/>
  <c r="M33" i="20"/>
  <c r="N32" i="20"/>
  <c r="M32" i="20"/>
  <c r="N31" i="20"/>
  <c r="M31" i="20"/>
  <c r="N30" i="20"/>
  <c r="M30" i="20"/>
  <c r="N29" i="20"/>
  <c r="M29" i="20"/>
  <c r="N28" i="20"/>
  <c r="M28" i="20"/>
  <c r="N27" i="20"/>
  <c r="M27" i="20"/>
  <c r="N26" i="20"/>
  <c r="M26" i="20"/>
  <c r="N25" i="20"/>
  <c r="M25" i="20"/>
  <c r="N24" i="20"/>
  <c r="M24" i="20"/>
  <c r="N23" i="20"/>
  <c r="M23" i="20"/>
  <c r="N22" i="20"/>
  <c r="M22" i="20"/>
  <c r="N21" i="20"/>
  <c r="M21" i="20"/>
  <c r="N20" i="20"/>
  <c r="M20" i="20"/>
  <c r="N19" i="20"/>
  <c r="M19" i="20"/>
  <c r="N18" i="20"/>
  <c r="M18" i="20"/>
  <c r="N17" i="20"/>
  <c r="M17" i="20"/>
  <c r="N16" i="20"/>
  <c r="M16" i="20"/>
  <c r="N15" i="20"/>
  <c r="M15" i="20"/>
  <c r="N14" i="20"/>
  <c r="M14" i="20"/>
  <c r="N13" i="20"/>
  <c r="M13" i="20"/>
  <c r="N12" i="20"/>
  <c r="M12" i="20"/>
  <c r="N11" i="20"/>
  <c r="M11" i="20"/>
  <c r="N10" i="20"/>
  <c r="M10" i="20"/>
  <c r="N9" i="20"/>
  <c r="M9" i="20"/>
  <c r="A26" i="17"/>
  <c r="A27" i="17"/>
  <c r="A28" i="17"/>
  <c r="A29" i="17"/>
  <c r="A30" i="17"/>
  <c r="A31" i="17"/>
  <c r="A32" i="17"/>
  <c r="A33" i="17"/>
  <c r="A34" i="17"/>
  <c r="B26" i="13"/>
  <c r="B27" i="13"/>
  <c r="B28" i="13"/>
  <c r="B29" i="13"/>
  <c r="B30" i="13"/>
  <c r="B31" i="13"/>
  <c r="B32" i="13"/>
  <c r="B33" i="13"/>
  <c r="B34" i="13"/>
  <c r="B35" i="13"/>
  <c r="B36" i="13"/>
  <c r="B37" i="13"/>
  <c r="B38" i="13"/>
  <c r="B39" i="13"/>
  <c r="B40" i="13"/>
  <c r="B41" i="13"/>
  <c r="B42" i="13"/>
  <c r="B43" i="13"/>
  <c r="B44" i="13"/>
  <c r="B45" i="13"/>
  <c r="B46" i="13"/>
  <c r="F18" i="13"/>
  <c r="B20" i="12"/>
  <c r="B21" i="12"/>
  <c r="B22" i="12"/>
  <c r="B23" i="12"/>
  <c r="B24" i="12"/>
  <c r="B25" i="12"/>
  <c r="B26" i="12"/>
  <c r="B27" i="12"/>
  <c r="B28" i="12"/>
  <c r="B29" i="12"/>
  <c r="B30" i="12"/>
  <c r="B31" i="12"/>
  <c r="B32" i="12"/>
  <c r="B33" i="12"/>
  <c r="B34" i="12"/>
  <c r="B35" i="12"/>
  <c r="B36" i="12"/>
  <c r="B37" i="12"/>
  <c r="B38" i="12"/>
  <c r="B39" i="12"/>
  <c r="B40" i="12"/>
  <c r="H47" i="11"/>
  <c r="E47" i="11"/>
  <c r="A27" i="11"/>
  <c r="A28" i="11"/>
  <c r="A29" i="11"/>
  <c r="A30" i="11"/>
  <c r="A31" i="11"/>
  <c r="A32" i="11"/>
  <c r="A33" i="11"/>
  <c r="A34" i="11"/>
  <c r="A35" i="11"/>
  <c r="A36" i="11"/>
  <c r="A37" i="11"/>
  <c r="A38" i="11"/>
  <c r="A39" i="11"/>
  <c r="A40" i="11"/>
  <c r="A41" i="11"/>
  <c r="A42" i="11"/>
  <c r="A43" i="11"/>
  <c r="A44" i="11"/>
  <c r="A45" i="11"/>
  <c r="A46" i="11"/>
  <c r="A47" i="11"/>
  <c r="H46" i="11"/>
  <c r="E46" i="11"/>
  <c r="H45" i="11"/>
  <c r="E45" i="11"/>
  <c r="H43" i="11"/>
  <c r="E43" i="11"/>
  <c r="H42" i="11"/>
  <c r="E42" i="11"/>
  <c r="H41" i="11"/>
  <c r="E41" i="11"/>
  <c r="H40" i="11"/>
  <c r="E40" i="11"/>
  <c r="H39" i="11"/>
  <c r="E39" i="11"/>
  <c r="H38" i="11"/>
  <c r="E38" i="11"/>
  <c r="H37" i="11"/>
  <c r="E37" i="11"/>
  <c r="H36" i="11"/>
  <c r="E36" i="11"/>
  <c r="H35" i="11"/>
  <c r="E35" i="11"/>
  <c r="H34" i="11"/>
  <c r="E34" i="11"/>
  <c r="H33" i="11"/>
  <c r="E33" i="11"/>
  <c r="H32" i="11"/>
  <c r="H31" i="11"/>
  <c r="H30" i="11"/>
  <c r="H29" i="11"/>
  <c r="H28" i="11"/>
  <c r="H27" i="11"/>
  <c r="H26" i="11"/>
  <c r="H25" i="11"/>
  <c r="H24" i="11"/>
  <c r="H23" i="11"/>
  <c r="H22" i="11"/>
  <c r="H21" i="11"/>
  <c r="E21" i="11"/>
  <c r="H20" i="11"/>
  <c r="E20" i="11"/>
  <c r="H19" i="11"/>
  <c r="E19" i="11"/>
  <c r="E18" i="11"/>
  <c r="H17" i="11"/>
  <c r="E17" i="11"/>
  <c r="H16" i="11"/>
  <c r="E16" i="11"/>
  <c r="E15" i="11"/>
  <c r="E14" i="11"/>
  <c r="E13" i="11"/>
  <c r="E12" i="11"/>
  <c r="H11" i="11"/>
  <c r="E11" i="11"/>
  <c r="E10" i="11"/>
  <c r="E7" i="11"/>
  <c r="H6" i="11"/>
  <c r="E6" i="11"/>
  <c r="E46" i="10"/>
  <c r="B26" i="10"/>
  <c r="B27" i="10"/>
  <c r="B28" i="10"/>
  <c r="B29" i="10"/>
  <c r="B30" i="10"/>
  <c r="B31" i="10"/>
  <c r="B32" i="10"/>
  <c r="B33" i="10"/>
  <c r="B34" i="10"/>
  <c r="B35" i="10"/>
  <c r="B36" i="10"/>
  <c r="B37" i="10"/>
  <c r="B38" i="10"/>
  <c r="B39" i="10"/>
  <c r="B40" i="10"/>
  <c r="B41" i="10"/>
  <c r="B42" i="10"/>
  <c r="B43" i="10"/>
  <c r="B44" i="10"/>
  <c r="B45" i="10"/>
  <c r="B46" i="10"/>
  <c r="E45" i="10"/>
  <c r="E44" i="10"/>
  <c r="E43" i="10"/>
  <c r="E42" i="10"/>
  <c r="E41" i="10"/>
  <c r="E40" i="10"/>
  <c r="E39" i="10"/>
  <c r="E38" i="10"/>
  <c r="E36" i="10"/>
  <c r="C35" i="10"/>
  <c r="E34" i="10"/>
  <c r="E33" i="10"/>
  <c r="E30" i="10"/>
  <c r="E29" i="10"/>
  <c r="E27" i="10"/>
  <c r="E23" i="10"/>
  <c r="E21" i="10"/>
  <c r="E20" i="10"/>
  <c r="E19" i="10"/>
  <c r="E18" i="10"/>
  <c r="E17" i="10"/>
  <c r="E15" i="10"/>
  <c r="E14" i="10"/>
  <c r="E13" i="10"/>
  <c r="E12" i="10"/>
  <c r="E6" i="10"/>
  <c r="E5" i="10"/>
  <c r="E23" i="9"/>
  <c r="E22" i="9"/>
  <c r="E21" i="9"/>
  <c r="E20" i="9"/>
  <c r="E19" i="9"/>
  <c r="E18" i="9"/>
  <c r="E17" i="9"/>
  <c r="E16" i="9"/>
  <c r="E15" i="9"/>
  <c r="E14" i="9"/>
  <c r="E13" i="9"/>
  <c r="E12" i="9"/>
  <c r="E11" i="9"/>
  <c r="E10" i="9"/>
  <c r="E9" i="9"/>
  <c r="E8" i="9"/>
  <c r="E7" i="9"/>
  <c r="E6" i="9"/>
  <c r="E5" i="9"/>
  <c r="E4" i="9"/>
  <c r="L28" i="8"/>
  <c r="E28" i="8"/>
  <c r="F27" i="8"/>
  <c r="G27" i="8"/>
  <c r="H27" i="8"/>
  <c r="I27" i="8"/>
  <c r="J27" i="8"/>
  <c r="K27" i="8"/>
  <c r="L27" i="8"/>
  <c r="E11" i="8"/>
  <c r="E12" i="8"/>
  <c r="E13" i="8"/>
  <c r="E14" i="8"/>
  <c r="E15" i="8"/>
  <c r="E16" i="8"/>
  <c r="E17" i="8"/>
  <c r="E18" i="8"/>
  <c r="E19" i="8"/>
  <c r="E20" i="8"/>
  <c r="E21" i="8"/>
  <c r="E22" i="8"/>
  <c r="E23" i="8"/>
  <c r="E24" i="8"/>
  <c r="E25" i="8"/>
  <c r="E26" i="8"/>
  <c r="E27" i="8"/>
  <c r="D27" i="8"/>
  <c r="C27" i="8"/>
  <c r="L26" i="8"/>
  <c r="R25" i="8"/>
  <c r="Q25" i="8"/>
  <c r="O25" i="8"/>
  <c r="N25" i="8"/>
  <c r="L25" i="8"/>
  <c r="R24" i="8"/>
  <c r="Q24" i="8"/>
  <c r="O24" i="8"/>
  <c r="N24" i="8"/>
  <c r="L24" i="8"/>
  <c r="R23" i="8"/>
  <c r="Q23" i="8"/>
  <c r="O23" i="8"/>
  <c r="N23" i="8"/>
  <c r="L23" i="8"/>
  <c r="R22" i="8"/>
  <c r="Q22" i="8"/>
  <c r="O22" i="8"/>
  <c r="N22" i="8"/>
  <c r="L22" i="8"/>
  <c r="R21" i="8"/>
  <c r="Q21" i="8"/>
  <c r="O21" i="8"/>
  <c r="N21" i="8"/>
  <c r="L21" i="8"/>
  <c r="R20" i="8"/>
  <c r="Q20" i="8"/>
  <c r="O20" i="8"/>
  <c r="N20" i="8"/>
  <c r="L20" i="8"/>
  <c r="R19" i="8"/>
  <c r="Q19" i="8"/>
  <c r="O19" i="8"/>
  <c r="N19" i="8"/>
  <c r="L19" i="8"/>
  <c r="R18" i="8"/>
  <c r="Q18" i="8"/>
  <c r="O18" i="8"/>
  <c r="N18" i="8"/>
  <c r="L18" i="8"/>
  <c r="R17" i="8"/>
  <c r="Q17" i="8"/>
  <c r="O17" i="8"/>
  <c r="N17" i="8"/>
  <c r="L17" i="8"/>
  <c r="R16" i="8"/>
  <c r="Q16" i="8"/>
  <c r="O16" i="8"/>
  <c r="N16" i="8"/>
  <c r="L16" i="8"/>
  <c r="R15" i="8"/>
  <c r="Q15" i="8"/>
  <c r="O15" i="8"/>
  <c r="N15" i="8"/>
  <c r="L15" i="8"/>
  <c r="R14" i="8"/>
  <c r="Q14" i="8"/>
  <c r="O14" i="8"/>
  <c r="N14" i="8"/>
  <c r="L14" i="8"/>
  <c r="R11" i="8"/>
  <c r="R13" i="8"/>
  <c r="Q13" i="8"/>
  <c r="O13" i="8"/>
  <c r="N13" i="8"/>
  <c r="L13" i="8"/>
  <c r="R12" i="8"/>
  <c r="Q12" i="8"/>
  <c r="O12" i="8"/>
  <c r="N12" i="8"/>
  <c r="L12" i="8"/>
  <c r="Q11" i="8"/>
  <c r="L11" i="8"/>
  <c r="L10" i="8"/>
  <c r="E10" i="8"/>
  <c r="L9" i="8"/>
  <c r="E9" i="8"/>
  <c r="L8" i="8"/>
  <c r="E8" i="8"/>
  <c r="L7" i="8"/>
  <c r="E7" i="8"/>
  <c r="G6" i="6"/>
  <c r="G7" i="6"/>
  <c r="G8" i="6"/>
  <c r="G9" i="6"/>
  <c r="G11" i="6"/>
  <c r="G12" i="6"/>
  <c r="G13" i="6"/>
  <c r="G14" i="6"/>
  <c r="G15" i="6"/>
  <c r="G16" i="6"/>
  <c r="G17" i="6"/>
  <c r="G18" i="6"/>
  <c r="G19" i="6"/>
  <c r="G20" i="6"/>
  <c r="G21" i="6"/>
  <c r="G24" i="6"/>
  <c r="G25" i="6"/>
  <c r="G26" i="6"/>
  <c r="G28" i="6"/>
  <c r="F6" i="6"/>
  <c r="F7" i="6"/>
  <c r="F8" i="6"/>
  <c r="F9" i="6"/>
  <c r="F11" i="6"/>
  <c r="F12" i="6"/>
  <c r="F13" i="6"/>
  <c r="F14" i="6"/>
  <c r="F15" i="6"/>
  <c r="F16" i="6"/>
  <c r="F17" i="6"/>
  <c r="F18" i="6"/>
  <c r="F19" i="6"/>
  <c r="F20" i="6"/>
  <c r="F21" i="6"/>
  <c r="F24" i="6"/>
  <c r="F25" i="6"/>
  <c r="F26" i="6"/>
  <c r="F28" i="6"/>
  <c r="J26" i="6"/>
  <c r="I26" i="6"/>
  <c r="J21" i="6"/>
  <c r="I21" i="6"/>
  <c r="J20" i="6"/>
  <c r="I20" i="6"/>
  <c r="J19" i="6"/>
  <c r="I19" i="6"/>
  <c r="J18" i="6"/>
  <c r="I18" i="6"/>
  <c r="J17" i="6"/>
  <c r="I17" i="6"/>
  <c r="J16" i="6"/>
  <c r="I16" i="6"/>
  <c r="J15" i="6"/>
  <c r="I15" i="6"/>
  <c r="J14" i="6"/>
  <c r="I14" i="6"/>
  <c r="J13" i="6"/>
  <c r="I13" i="6"/>
  <c r="J12" i="6"/>
  <c r="I12" i="6"/>
  <c r="J11" i="6"/>
  <c r="I11" i="6"/>
  <c r="J9" i="6"/>
  <c r="I9" i="6"/>
  <c r="J8" i="6"/>
  <c r="I8" i="6"/>
  <c r="J7" i="6"/>
  <c r="I7" i="6"/>
  <c r="J6" i="6"/>
  <c r="I6" i="6"/>
  <c r="AG7" i="5"/>
  <c r="AG8" i="5"/>
  <c r="AG12" i="5"/>
  <c r="AG16" i="5"/>
  <c r="AG17" i="5"/>
  <c r="AG19" i="5"/>
  <c r="AG21" i="5"/>
  <c r="AG22" i="5"/>
  <c r="AG23" i="5"/>
  <c r="AG24" i="5"/>
  <c r="AG25" i="5"/>
  <c r="AG28" i="5"/>
  <c r="AG30" i="5"/>
  <c r="AG31" i="5"/>
  <c r="AG32" i="5"/>
  <c r="AG49" i="5"/>
  <c r="AG50" i="5"/>
  <c r="AG52" i="5"/>
  <c r="AG53" i="5"/>
  <c r="AG55" i="5"/>
  <c r="AG57" i="5"/>
  <c r="AG58" i="5"/>
  <c r="AG65" i="5"/>
  <c r="AF8" i="5"/>
  <c r="AF11" i="5"/>
  <c r="AF12" i="5"/>
  <c r="AF16" i="5"/>
  <c r="AF17" i="5"/>
  <c r="AF19" i="5"/>
  <c r="AF21" i="5"/>
  <c r="AF22" i="5"/>
  <c r="AF23" i="5"/>
  <c r="AF24" i="5"/>
  <c r="AF25" i="5"/>
  <c r="AF27" i="5"/>
  <c r="AF28" i="5"/>
  <c r="AF30" i="5"/>
  <c r="AF31" i="5"/>
  <c r="AF32" i="5"/>
  <c r="AF49" i="5"/>
  <c r="AF50" i="5"/>
  <c r="AF52" i="5"/>
  <c r="AF53" i="5"/>
  <c r="AF55" i="5"/>
  <c r="AF57" i="5"/>
  <c r="AF58" i="5"/>
  <c r="AF63" i="5"/>
  <c r="AF65" i="5"/>
  <c r="AA65" i="5"/>
  <c r="Z65" i="5"/>
  <c r="X65" i="5"/>
  <c r="W65" i="5"/>
  <c r="U65" i="5"/>
  <c r="T65" i="5"/>
  <c r="P62" i="5"/>
  <c r="C53" i="5"/>
  <c r="F53" i="5"/>
  <c r="I53" i="5"/>
  <c r="R53" i="5"/>
  <c r="B53" i="5"/>
  <c r="E53" i="5"/>
  <c r="H53" i="5"/>
  <c r="Q53" i="5"/>
  <c r="R52" i="5"/>
  <c r="Q52" i="5"/>
  <c r="R51" i="5"/>
  <c r="Q51" i="5"/>
  <c r="R50" i="5"/>
  <c r="Q50" i="5"/>
  <c r="R49" i="5"/>
  <c r="Q49" i="5"/>
  <c r="R48" i="5"/>
  <c r="Q48" i="5"/>
  <c r="AD47" i="5"/>
  <c r="AC47" i="5"/>
  <c r="R47" i="5"/>
  <c r="Q47" i="5"/>
  <c r="AD46" i="5"/>
  <c r="AC46" i="5"/>
  <c r="R46" i="5"/>
  <c r="Q46" i="5"/>
  <c r="AD45" i="5"/>
  <c r="AC45" i="5"/>
  <c r="R45" i="5"/>
  <c r="Q45" i="5"/>
  <c r="AD44" i="5"/>
  <c r="AC44" i="5"/>
  <c r="R44" i="5"/>
  <c r="Q44" i="5"/>
  <c r="R43" i="5"/>
  <c r="Q43" i="5"/>
  <c r="AD42" i="5"/>
  <c r="AC42" i="5"/>
  <c r="R42" i="5"/>
  <c r="Q42" i="5"/>
  <c r="R41" i="5"/>
  <c r="Q41" i="5"/>
  <c r="AC40" i="5"/>
  <c r="R40" i="5"/>
  <c r="Q40" i="5"/>
  <c r="R39" i="5"/>
  <c r="Q39" i="5"/>
  <c r="R38" i="5"/>
  <c r="Q38" i="5"/>
  <c r="R37" i="5"/>
  <c r="Q37" i="5"/>
  <c r="AD36" i="5"/>
  <c r="AC36" i="5"/>
  <c r="R36" i="5"/>
  <c r="Q36" i="5"/>
  <c r="R35" i="5"/>
  <c r="Q35" i="5"/>
  <c r="R34" i="5"/>
  <c r="Q34" i="5"/>
  <c r="R33" i="5"/>
  <c r="Q33" i="5"/>
  <c r="R32" i="5"/>
  <c r="Q32" i="5"/>
  <c r="R31" i="5"/>
  <c r="Q31" i="5"/>
  <c r="R30" i="5"/>
  <c r="Q30" i="5"/>
  <c r="R29" i="5"/>
  <c r="Q29" i="5"/>
  <c r="R28" i="5"/>
  <c r="Q28" i="5"/>
  <c r="R27" i="5"/>
  <c r="Q27" i="5"/>
  <c r="R26" i="5"/>
  <c r="Q26" i="5"/>
  <c r="R25" i="5"/>
  <c r="Q25" i="5"/>
  <c r="R24" i="5"/>
  <c r="Q24" i="5"/>
  <c r="R23" i="5"/>
  <c r="Q23" i="5"/>
  <c r="R22" i="5"/>
  <c r="Q22" i="5"/>
  <c r="R21" i="5"/>
  <c r="Q21" i="5"/>
  <c r="R20" i="5"/>
  <c r="Q20" i="5"/>
  <c r="R19" i="5"/>
  <c r="Q19" i="5"/>
  <c r="R18" i="5"/>
  <c r="Q18" i="5"/>
  <c r="R17" i="5"/>
  <c r="Q17" i="5"/>
  <c r="R16" i="5"/>
  <c r="Q16" i="5"/>
  <c r="R15" i="5"/>
  <c r="Q15" i="5"/>
  <c r="R14" i="5"/>
  <c r="Q14" i="5"/>
  <c r="R13" i="5"/>
  <c r="Q13" i="5"/>
  <c r="R12" i="5"/>
  <c r="Q12" i="5"/>
  <c r="R11" i="5"/>
  <c r="Q11" i="5"/>
  <c r="R10" i="5"/>
  <c r="Q10" i="5"/>
  <c r="R9" i="5"/>
  <c r="Q9" i="5"/>
  <c r="R8" i="5"/>
  <c r="Q8" i="5"/>
  <c r="R7" i="5"/>
  <c r="Q7" i="5"/>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D32" i="4"/>
  <c r="C32" i="4"/>
  <c r="B32" i="4"/>
  <c r="D7" i="2"/>
  <c r="B7" i="2"/>
  <c r="D8" i="2"/>
  <c r="B8" i="2"/>
  <c r="D9" i="2"/>
  <c r="B9" i="2"/>
  <c r="D10" i="2"/>
  <c r="B10" i="2"/>
  <c r="D11" i="2"/>
  <c r="B11" i="2"/>
  <c r="D12" i="2"/>
  <c r="B12" i="2"/>
  <c r="D13" i="2"/>
  <c r="B13" i="2"/>
  <c r="D14" i="2"/>
  <c r="B14" i="2"/>
  <c r="D15" i="2"/>
  <c r="B15" i="2"/>
  <c r="D16" i="2"/>
  <c r="B16" i="2"/>
  <c r="D17" i="2"/>
  <c r="B17" i="2"/>
  <c r="D18" i="2"/>
  <c r="B18" i="2"/>
  <c r="D19" i="2"/>
  <c r="B19" i="2"/>
  <c r="D20" i="2"/>
  <c r="B20" i="2"/>
  <c r="D21" i="2"/>
  <c r="B21" i="2"/>
  <c r="D22" i="2"/>
  <c r="B22" i="2"/>
  <c r="D23" i="2"/>
  <c r="B23" i="2"/>
  <c r="D24" i="2"/>
  <c r="B24" i="2"/>
  <c r="D25" i="2"/>
  <c r="B25" i="2"/>
  <c r="D26" i="2"/>
  <c r="B26" i="2"/>
  <c r="D27" i="2"/>
  <c r="B27" i="2"/>
  <c r="D28" i="2"/>
  <c r="B28" i="2"/>
  <c r="D29" i="2"/>
  <c r="B29" i="2"/>
  <c r="D30" i="2"/>
  <c r="B30" i="2"/>
  <c r="D31" i="2"/>
  <c r="B31" i="2"/>
  <c r="D32" i="2"/>
  <c r="B32" i="2"/>
  <c r="D33" i="2"/>
  <c r="B33" i="2"/>
  <c r="D34" i="2"/>
  <c r="B34" i="2"/>
  <c r="D35" i="2"/>
  <c r="B35" i="2"/>
  <c r="D36" i="2"/>
  <c r="B36" i="2"/>
  <c r="D37" i="2"/>
  <c r="B37" i="2"/>
  <c r="D38" i="2"/>
  <c r="B38" i="2"/>
  <c r="D39" i="2"/>
  <c r="B39" i="2"/>
  <c r="D40" i="2"/>
  <c r="B40" i="2"/>
  <c r="D41" i="2"/>
  <c r="B41" i="2"/>
  <c r="D42" i="2"/>
  <c r="B42" i="2"/>
  <c r="D43" i="2"/>
  <c r="B43" i="2"/>
  <c r="D44" i="2"/>
  <c r="B44" i="2"/>
  <c r="B46" i="2"/>
  <c r="B52" i="3"/>
  <c r="B9" i="3"/>
  <c r="B10" i="3"/>
  <c r="B11" i="3"/>
  <c r="B12" i="3"/>
  <c r="B13" i="3"/>
  <c r="B14" i="3"/>
  <c r="B15" i="3"/>
  <c r="B16" i="3"/>
  <c r="B17" i="3"/>
  <c r="B18" i="3"/>
  <c r="B19" i="3"/>
  <c r="B20" i="3"/>
  <c r="B21" i="3"/>
  <c r="B22" i="3"/>
  <c r="B8" i="3"/>
  <c r="B25" i="3"/>
  <c r="B26" i="3"/>
  <c r="B27" i="3"/>
  <c r="B24" i="3"/>
  <c r="B29" i="3"/>
  <c r="B30" i="3"/>
  <c r="B31" i="3"/>
  <c r="B32" i="3"/>
  <c r="B33" i="3"/>
  <c r="B34" i="3"/>
  <c r="B35" i="3"/>
  <c r="B36" i="3"/>
  <c r="B37" i="3"/>
  <c r="B38" i="3"/>
  <c r="B39" i="3"/>
  <c r="B40" i="3"/>
  <c r="B41" i="3"/>
  <c r="B42" i="3"/>
  <c r="B43" i="3"/>
  <c r="B44" i="3"/>
  <c r="B45" i="3"/>
  <c r="B46" i="3"/>
  <c r="B47" i="3"/>
  <c r="B48" i="3"/>
  <c r="B49" i="3"/>
  <c r="B28" i="3"/>
  <c r="B23" i="3"/>
  <c r="B51" i="3"/>
  <c r="C9" i="3"/>
  <c r="C10" i="3"/>
  <c r="C11" i="3"/>
  <c r="C12" i="3"/>
  <c r="C13" i="3"/>
  <c r="C14" i="3"/>
  <c r="C15" i="3"/>
  <c r="C16" i="3"/>
  <c r="C17" i="3"/>
  <c r="C18" i="3"/>
  <c r="C19" i="3"/>
  <c r="C20" i="3"/>
  <c r="C21" i="3"/>
  <c r="C22" i="3"/>
  <c r="C25" i="3"/>
  <c r="C26" i="3"/>
  <c r="C27" i="3"/>
  <c r="C29" i="3"/>
  <c r="C30" i="3"/>
  <c r="C31" i="3"/>
  <c r="C32" i="3"/>
  <c r="C33" i="3"/>
  <c r="C34" i="3"/>
  <c r="C35" i="3"/>
  <c r="C36" i="3"/>
  <c r="C37" i="3"/>
  <c r="C38" i="3"/>
  <c r="C39" i="3"/>
  <c r="C40" i="3"/>
  <c r="C41" i="3"/>
  <c r="C42" i="3"/>
  <c r="C43" i="3"/>
  <c r="C44" i="3"/>
  <c r="C45" i="3"/>
  <c r="C46" i="3"/>
  <c r="C47" i="3"/>
  <c r="C48" i="3"/>
  <c r="C49" i="3"/>
  <c r="C51" i="3"/>
  <c r="D24" i="3"/>
  <c r="D23" i="3"/>
  <c r="D8" i="3"/>
  <c r="C46" i="2"/>
  <c r="D46" i="2"/>
  <c r="B47" i="2"/>
  <c r="I46" i="2"/>
  <c r="H46" i="2"/>
  <c r="G46" i="2"/>
  <c r="F46" i="2"/>
  <c r="E46" i="2"/>
</calcChain>
</file>

<file path=xl/comments1.xml><?xml version="1.0" encoding="utf-8"?>
<comments xmlns="http://schemas.openxmlformats.org/spreadsheetml/2006/main">
  <authors>
    <author>Isidro Hernández Rodríguez</author>
  </authors>
  <commentList>
    <comment ref="A24" authorId="0">
      <text>
        <r>
          <rPr>
            <b/>
            <sz val="9"/>
            <color indexed="81"/>
            <rFont val="Tahoma"/>
            <family val="2"/>
          </rPr>
          <t>Isidro Hernández Rodríguez:</t>
        </r>
        <r>
          <rPr>
            <sz val="9"/>
            <color indexed="81"/>
            <rFont val="Tahoma"/>
            <family val="2"/>
          </rPr>
          <t xml:space="preserve">
fue el imporrenta del congreso de cúcuta</t>
        </r>
      </text>
    </comment>
  </commentList>
</comments>
</file>

<file path=xl/comments2.xml><?xml version="1.0" encoding="utf-8"?>
<comments xmlns="http://schemas.openxmlformats.org/spreadsheetml/2006/main">
  <authors>
    <author>Isidro Hernández</author>
  </authors>
  <commentList>
    <comment ref="E12" authorId="0">
      <text>
        <r>
          <rPr>
            <b/>
            <sz val="8"/>
            <color indexed="81"/>
            <rFont val="Tahoma"/>
          </rPr>
          <t>Isidro Hernández:</t>
        </r>
        <r>
          <rPr>
            <sz val="8"/>
            <color indexed="81"/>
            <rFont val="Tahoma"/>
          </rPr>
          <t xml:space="preserve">
En original del libro da 250,478
</t>
        </r>
      </text>
    </comment>
    <comment ref="E23" authorId="0">
      <text>
        <r>
          <rPr>
            <b/>
            <sz val="8"/>
            <color indexed="81"/>
            <rFont val="Tahoma"/>
          </rPr>
          <t>Isidro Hernández:</t>
        </r>
        <r>
          <rPr>
            <sz val="8"/>
            <color indexed="81"/>
            <rFont val="Tahoma"/>
          </rPr>
          <t xml:space="preserve">
En el original del libro es 754,039
</t>
        </r>
      </text>
    </comment>
  </commentList>
</comments>
</file>

<file path=xl/comments3.xml><?xml version="1.0" encoding="utf-8"?>
<comments xmlns="http://schemas.openxmlformats.org/spreadsheetml/2006/main">
  <authors>
    <author>Isidro Hernández</author>
  </authors>
  <commentList>
    <comment ref="E21" authorId="0">
      <text>
        <r>
          <rPr>
            <b/>
            <sz val="8"/>
            <color indexed="81"/>
            <rFont val="Tahoma"/>
          </rPr>
          <t>Isidro Hernández:</t>
        </r>
        <r>
          <rPr>
            <sz val="8"/>
            <color indexed="81"/>
            <rFont val="Tahoma"/>
          </rPr>
          <t xml:space="preserve">
En el libro aparece 654643
</t>
        </r>
      </text>
    </comment>
    <comment ref="E27" authorId="0">
      <text>
        <r>
          <rPr>
            <b/>
            <sz val="8"/>
            <color indexed="81"/>
            <rFont val="Tahoma"/>
          </rPr>
          <t>Isidro Hernández:</t>
        </r>
        <r>
          <rPr>
            <sz val="8"/>
            <color indexed="81"/>
            <rFont val="Tahoma"/>
          </rPr>
          <t xml:space="preserve">
En el libro aparece 1,015,101
</t>
        </r>
      </text>
    </comment>
    <comment ref="E33" authorId="0">
      <text>
        <r>
          <rPr>
            <b/>
            <sz val="8"/>
            <color indexed="81"/>
            <rFont val="Tahoma"/>
          </rPr>
          <t>Isidro Hernández:</t>
        </r>
        <r>
          <rPr>
            <sz val="8"/>
            <color indexed="81"/>
            <rFont val="Tahoma"/>
          </rPr>
          <t xml:space="preserve">
En el libro aparece 867554
</t>
        </r>
      </text>
    </comment>
  </commentList>
</comments>
</file>

<file path=xl/comments4.xml><?xml version="1.0" encoding="utf-8"?>
<comments xmlns="http://schemas.openxmlformats.org/spreadsheetml/2006/main">
  <authors>
    <author>Isidro Hernández</author>
  </authors>
  <commentList>
    <comment ref="H6" authorId="0">
      <text>
        <r>
          <rPr>
            <b/>
            <sz val="8"/>
            <color indexed="81"/>
            <rFont val="Tahoma"/>
          </rPr>
          <t>Isidro Hernández:</t>
        </r>
        <r>
          <rPr>
            <sz val="8"/>
            <color indexed="81"/>
            <rFont val="Tahoma"/>
          </rPr>
          <t xml:space="preserve">
En el libro dice 48110
</t>
        </r>
      </text>
    </comment>
    <comment ref="E10" authorId="0">
      <text>
        <r>
          <rPr>
            <b/>
            <sz val="8"/>
            <color indexed="81"/>
            <rFont val="Tahoma"/>
          </rPr>
          <t>Isidro Hernández:</t>
        </r>
        <r>
          <rPr>
            <sz val="8"/>
            <color indexed="81"/>
            <rFont val="Tahoma"/>
          </rPr>
          <t xml:space="preserve">
En el libro dice 78880
</t>
        </r>
      </text>
    </comment>
    <comment ref="E14" authorId="0">
      <text>
        <r>
          <rPr>
            <b/>
            <sz val="8"/>
            <color indexed="81"/>
            <rFont val="Tahoma"/>
          </rPr>
          <t>Isidro Hernández:</t>
        </r>
        <r>
          <rPr>
            <sz val="8"/>
            <color indexed="81"/>
            <rFont val="Tahoma"/>
          </rPr>
          <t xml:space="preserve">
En el libro dice 75144
</t>
        </r>
      </text>
    </comment>
    <comment ref="E15" authorId="0">
      <text>
        <r>
          <rPr>
            <b/>
            <sz val="8"/>
            <color indexed="81"/>
            <rFont val="Tahoma"/>
          </rPr>
          <t>Isidro Hernández:</t>
        </r>
        <r>
          <rPr>
            <sz val="8"/>
            <color indexed="81"/>
            <rFont val="Tahoma"/>
          </rPr>
          <t xml:space="preserve">
En el libro dice 68685
</t>
        </r>
      </text>
    </comment>
    <comment ref="E16" authorId="0">
      <text>
        <r>
          <rPr>
            <b/>
            <sz val="8"/>
            <color indexed="81"/>
            <rFont val="Tahoma"/>
          </rPr>
          <t>Isidro Hernández:</t>
        </r>
        <r>
          <rPr>
            <sz val="8"/>
            <color indexed="81"/>
            <rFont val="Tahoma"/>
          </rPr>
          <t xml:space="preserve">
En el libro dice 68194</t>
        </r>
      </text>
    </comment>
    <comment ref="H20" authorId="0">
      <text>
        <r>
          <rPr>
            <b/>
            <sz val="8"/>
            <color indexed="81"/>
            <rFont val="Tahoma"/>
          </rPr>
          <t>Isidro Hernández:</t>
        </r>
        <r>
          <rPr>
            <sz val="8"/>
            <color indexed="81"/>
            <rFont val="Tahoma"/>
          </rPr>
          <t xml:space="preserve">
En el libro dice 60,369</t>
        </r>
      </text>
    </comment>
  </commentList>
</comments>
</file>

<file path=xl/sharedStrings.xml><?xml version="1.0" encoding="utf-8"?>
<sst xmlns="http://schemas.openxmlformats.org/spreadsheetml/2006/main" count="3030" uniqueCount="1130">
  <si>
    <t>DOCTORADO EN HISTORIA ECONÓMICA</t>
  </si>
  <si>
    <t>AUTOR: Isidro Hernández Rodríguez</t>
  </si>
  <si>
    <t>ESTADÍSTICAS ECONÓMICAS DEL SIGLO XIX</t>
  </si>
  <si>
    <t>NOTAS</t>
  </si>
  <si>
    <t>1. Las cifras son idénticas a las que aparecen en los agregados estadísticos de los Informesde Hacienda de ese período y en algunos casos difiere de la cifra que el Secretario escribe en la explicación de la vigencia fiscal</t>
  </si>
  <si>
    <t>2. Se verificaron los datos del documento de Anibal Galindo con los informes y las reimpresiones que se hicieron en el siglo XX y se encuentró que en algunos casos las cifras no coinciden, por tanto, aquí se tomaron las del documeno original del autor</t>
  </si>
  <si>
    <r>
      <t xml:space="preserve">3. El total de algunas cifras, p.j. las de 1811, no es correcta y la prueba está en </t>
    </r>
    <r>
      <rPr>
        <sz val="10"/>
        <color rgb="FFFF0000"/>
        <rFont val="Verdana"/>
      </rPr>
      <t>rojo</t>
    </r>
  </si>
  <si>
    <t>4. Algunas de las cifras de las fuentes secundaris no coinciden con los datos originales</t>
  </si>
  <si>
    <r>
      <t xml:space="preserve">5. La unidad monetaria es el </t>
    </r>
    <r>
      <rPr>
        <b/>
        <sz val="10"/>
        <color rgb="FFFF0000"/>
        <rFont val="Verdana"/>
      </rPr>
      <t>peso oro</t>
    </r>
  </si>
  <si>
    <t>VIRREYNATO DEL NUEVO REYNO DE GRANADA</t>
  </si>
  <si>
    <t>VALORES DE LOS RAMOS REALES Y PRODUCTOS DE LOS TERRITORIOS  DE CADA TESORERÍA DE LA REAL HACIENDA</t>
  </si>
  <si>
    <t>Pesos de 8 reales, reales de 12 granos y granos de 34 maravedises</t>
  </si>
  <si>
    <t>TOTAL</t>
  </si>
  <si>
    <t>PANAMA</t>
  </si>
  <si>
    <t>POTOBELO</t>
  </si>
  <si>
    <t>QUITO</t>
  </si>
  <si>
    <t>CUENCA</t>
  </si>
  <si>
    <t>GUAYAQUIL</t>
  </si>
  <si>
    <t>COLOMBIA</t>
  </si>
  <si>
    <t>RESTO</t>
  </si>
  <si>
    <t>Alcabalas</t>
  </si>
  <si>
    <t>Almojarifazgos</t>
  </si>
  <si>
    <t>Avería</t>
  </si>
  <si>
    <t>Fletes y pisos</t>
  </si>
  <si>
    <t>Tributos y vacantes</t>
  </si>
  <si>
    <t>Salarios de ministros</t>
  </si>
  <si>
    <t>Expolios</t>
  </si>
  <si>
    <t>Reales novenos</t>
  </si>
  <si>
    <t>Vacantes menores</t>
  </si>
  <si>
    <t>Mesadas eclesiásticas</t>
  </si>
  <si>
    <t>Medias anatas eclesiásticas</t>
  </si>
  <si>
    <t>Vacantes de novenos</t>
  </si>
  <si>
    <t>Oficios vendibles y renunciables</t>
  </si>
  <si>
    <t>Medias anatas reales</t>
  </si>
  <si>
    <t>Reales quintos</t>
  </si>
  <si>
    <t>Fundición y esnaye</t>
  </si>
  <si>
    <t xml:space="preserve">Tierras de escobilla </t>
  </si>
  <si>
    <t>Registros de minas</t>
  </si>
  <si>
    <t>Rescates y amonedado</t>
  </si>
  <si>
    <t>Esmeraldas</t>
  </si>
  <si>
    <t>Salinas</t>
  </si>
  <si>
    <t>Cruzada</t>
  </si>
  <si>
    <t>Bienes mostrencos</t>
  </si>
  <si>
    <t>Sisa</t>
  </si>
  <si>
    <t>Composiciones de tierras</t>
  </si>
  <si>
    <t>Composiciones de pulperías</t>
  </si>
  <si>
    <t>Reales bodegas</t>
  </si>
  <si>
    <t>Arboladuras</t>
  </si>
  <si>
    <t>Juegos de gallos</t>
  </si>
  <si>
    <t>Papel sellado</t>
  </si>
  <si>
    <t>Azogües</t>
  </si>
  <si>
    <t>Tabacos</t>
  </si>
  <si>
    <t>Naipes</t>
  </si>
  <si>
    <t>Aguardientes</t>
  </si>
  <si>
    <t>Pólvora</t>
  </si>
  <si>
    <t>Juegos artificiales</t>
  </si>
  <si>
    <t>Penas de camara</t>
  </si>
  <si>
    <t>Aprovechamientos</t>
  </si>
  <si>
    <t>FUENTE: Gilma Lucía Mora de Tovar, Las cuentas de la Real Hacienda y la Política Fiscal en el Nuevo Reino de Granada,</t>
  </si>
  <si>
    <t xml:space="preserve">                   Anuario Colombiano de Historia Social y de la Cultura, No. 11, Bogotá, 1983</t>
  </si>
  <si>
    <t>VIRREYNATO DEL NUEVO REYNO DE GRANADA - TESORERÍAS DE COLOMBIA</t>
  </si>
  <si>
    <t xml:space="preserve">VALORES DE LOS RAMOS REALES Y PRODUCTOS DE LOS </t>
  </si>
  <si>
    <t>TERRITORIOS  DE CADA TESORERÍA DE LA REAL HACIENDA</t>
  </si>
  <si>
    <t>INGRESOS TRIBUTARIOS</t>
  </si>
  <si>
    <t>Espolios</t>
  </si>
  <si>
    <t>INGRESOS NO TRIBUTARIOS</t>
  </si>
  <si>
    <t xml:space="preserve">     RENTAS ESTANCADAS</t>
  </si>
  <si>
    <t xml:space="preserve">      OTROS INGRESOS NO TRIBUTARIOS</t>
  </si>
  <si>
    <t>ESTADO GENERAL DE LAS RENTAS 1809-1810</t>
  </si>
  <si>
    <t>Ramos de rentas</t>
  </si>
  <si>
    <t>Venezuela</t>
  </si>
  <si>
    <t>Nueva Granada</t>
  </si>
  <si>
    <t>Presidencia de Quito</t>
  </si>
  <si>
    <t>Totales de pesos</t>
  </si>
  <si>
    <t>Aguardiente</t>
  </si>
  <si>
    <t>Aduanas</t>
  </si>
  <si>
    <t>Quintos de metales</t>
  </si>
  <si>
    <t>Casas de Moneda</t>
  </si>
  <si>
    <t>Papel Sellado</t>
  </si>
  <si>
    <t>Ventas de tierras baldías</t>
  </si>
  <si>
    <t>Tributos de indios</t>
  </si>
  <si>
    <t>Derechos sobre la miel</t>
  </si>
  <si>
    <t>Derechos de pulperias</t>
  </si>
  <si>
    <t>Derechos de lanzas</t>
  </si>
  <si>
    <t>Medias anatas de empleos</t>
  </si>
  <si>
    <t>Oficios vendibles</t>
  </si>
  <si>
    <t>Diezmos y vacantes</t>
  </si>
  <si>
    <t>Mesadas y medias anatas eclesiasticas</t>
  </si>
  <si>
    <t xml:space="preserve">Anualidades </t>
  </si>
  <si>
    <t>Bulas de cruzada</t>
  </si>
  <si>
    <t>Correos</t>
  </si>
  <si>
    <t>Confiscaciones y comisos</t>
  </si>
  <si>
    <t>Patios de gallos</t>
  </si>
  <si>
    <t>Pasos de ríos y Peajes</t>
  </si>
  <si>
    <t>Derechos de bodegas</t>
  </si>
  <si>
    <t>Réditos de bienes de temporalidades</t>
  </si>
  <si>
    <t>Masa Común de real hacienda (a)</t>
  </si>
  <si>
    <t>Restrepo, José Manuel, Historia de laRevolución de la República de Colombia en la América Meridional, pág. 23 y 24</t>
  </si>
  <si>
    <t>ESTADO QUE MANIFIESTA LA ENTRADA Y SALIDA DE CAUDALES EN LA TESORERIA GENERAL DE LA HACIENDA DEL ESTADO DESDE EL 1 DE ENERO A 31 DE DICIEMBRE DE 1811</t>
  </si>
  <si>
    <t xml:space="preserve">Con distinción de ramos y de los tiempos que han sido Presidentes los SS. P. José Miguel Pey, D. Jorge Tadeo Lozano u el Exmo Sr. Actual D. Antonio Nariño, a saber: el primero desde 1 de Enero a 31 de marzo, el </t>
  </si>
  <si>
    <t>segundo desde el 1 de abril al 19 de septiembre y el tercero desde 20 de dichos mes al 31 de Diciembre que forma la Contaduria de Cuentas en cumplimiento del art. 4 lit. 10 de la Constitución y envirtud de expresa Superior Orden</t>
  </si>
  <si>
    <t>RAMOS</t>
  </si>
  <si>
    <t>Desde 1 de Enero a fin de Marzo</t>
  </si>
  <si>
    <t>Desde 1 de abril a 19 de septiembre</t>
  </si>
  <si>
    <t>Desde 20 de septiembre hasta 31 de diciembre</t>
  </si>
  <si>
    <t>TOTALES</t>
  </si>
  <si>
    <t>ENTRADAS</t>
  </si>
  <si>
    <t>SALIDAS</t>
  </si>
  <si>
    <t>1/4</t>
  </si>
  <si>
    <t>1/2</t>
  </si>
  <si>
    <t>Poder ejecutivo y sus secretarias</t>
  </si>
  <si>
    <t>Tributos</t>
  </si>
  <si>
    <t>Idem Legislativo y sus secretarias</t>
  </si>
  <si>
    <t>Protectoria</t>
  </si>
  <si>
    <t>Idem judificial y  sus escribanas</t>
  </si>
  <si>
    <t>Inválidos</t>
  </si>
  <si>
    <t>Congreso</t>
  </si>
  <si>
    <t>Manifestación de Oros al tres por ciento</t>
  </si>
  <si>
    <t>Senado y su secretaria</t>
  </si>
  <si>
    <t>Medias anatas seculares</t>
    <phoneticPr fontId="0" type="noConversion"/>
  </si>
  <si>
    <t>Sub. Presidencia</t>
  </si>
  <si>
    <t>Derechos de la casa de función de oros</t>
  </si>
  <si>
    <t>Tribunal de Cuentas y su Escribania</t>
  </si>
  <si>
    <t>Arrendamiento de Tierras</t>
  </si>
  <si>
    <t>Casas Reales y su Escribania</t>
  </si>
  <si>
    <t xml:space="preserve">                   Zipaquira</t>
  </si>
  <si>
    <t>Sueld. De los empl. En la Rea. De Tab. Y comp. De este género</t>
  </si>
  <si>
    <t>SALINAS Tacsa</t>
  </si>
  <si>
    <t>Idem del Corregidor de Tocayma</t>
  </si>
  <si>
    <t xml:space="preserve">                   Chita</t>
  </si>
  <si>
    <t>Gastos de impresiones y sueldos de los gazeteros</t>
  </si>
  <si>
    <t>Productos Equipos de Papel Sellado</t>
  </si>
  <si>
    <t>Masa común</t>
    <phoneticPr fontId="0" type="noConversion"/>
  </si>
  <si>
    <t>Polvora</t>
  </si>
  <si>
    <t>Estipendios de Curas de Ciudades</t>
  </si>
  <si>
    <t xml:space="preserve">Comisos </t>
  </si>
  <si>
    <t>Tributas, Oblatas y Becas Reales</t>
  </si>
  <si>
    <t>Reintegros</t>
  </si>
  <si>
    <t>Gastos Generales</t>
  </si>
  <si>
    <t>Alcance de cuentas</t>
  </si>
  <si>
    <t>Librado con Calidad de reintegro</t>
  </si>
  <si>
    <t>Arrendamiento del Patio de Gallos</t>
  </si>
  <si>
    <t>Casa de expositos</t>
  </si>
  <si>
    <t>Sobrantes de la Real Casa de la Moneda del año anterior</t>
  </si>
  <si>
    <t>Minas de Muzo</t>
  </si>
  <si>
    <t>Producto de la venta de azufre</t>
  </si>
  <si>
    <t>Medias anatas seculares</t>
  </si>
  <si>
    <t>Depositos Generales</t>
  </si>
  <si>
    <t>Expedición Botánica</t>
  </si>
  <si>
    <t>Descontando a los Cuerpos Militares con aplicación a la Casa de Honda</t>
  </si>
  <si>
    <t>Idem a la de Cartagena</t>
  </si>
  <si>
    <t>Pensiones por Reales Cédulas</t>
  </si>
  <si>
    <t>Idem a la de Zitara</t>
  </si>
  <si>
    <t>Portes de Correo</t>
  </si>
  <si>
    <t>Productos Liquidos a la Casa de Cartago por el año de 1810</t>
  </si>
  <si>
    <t>Oficios vendibles y reunciables</t>
  </si>
  <si>
    <t>Oficios Vendibles y Rentables</t>
  </si>
  <si>
    <t>Sueldo de Oficial Real Jubilado de la Casa de Popayán.</t>
  </si>
  <si>
    <t>Masa común: suplemento que hizo a este ramo el de Consolidación de vales reales y entradas en el año</t>
  </si>
  <si>
    <t>Sueldo de los emplead. Y gastos de las fábricas de pólvora</t>
  </si>
  <si>
    <t>Nuevo noveno de consolidación</t>
  </si>
  <si>
    <t xml:space="preserve">                                       Regimiento auxiliar</t>
  </si>
  <si>
    <t>Temporalidades</t>
  </si>
  <si>
    <t xml:space="preserve">                                       Artilleria y sus maestranzas</t>
  </si>
  <si>
    <t>Bienes Mostreneos</t>
  </si>
  <si>
    <t xml:space="preserve">                                       Compañías de Alabarderos y Caballeria</t>
  </si>
  <si>
    <t>Vacantes Menores</t>
  </si>
  <si>
    <t xml:space="preserve">                                       Batallón Nacional</t>
  </si>
  <si>
    <t>Mesadas Eclesiasticas</t>
    <phoneticPr fontId="0" type="noConversion"/>
  </si>
  <si>
    <t>ID. DE MILITARES     Asam. De Mil. De Infan. Cotep. De sus Quat.</t>
  </si>
  <si>
    <t>Bulas de Cruzada</t>
  </si>
  <si>
    <t xml:space="preserve">                                       Idem de Caballeria</t>
  </si>
  <si>
    <t>Idem de indulto Quadragesimal</t>
  </si>
  <si>
    <t xml:space="preserve">                                       Idem Patriotas</t>
  </si>
  <si>
    <t>Naypes</t>
  </si>
  <si>
    <t xml:space="preserve">                                       Oficiales sueltos</t>
  </si>
  <si>
    <t>Donativos</t>
  </si>
  <si>
    <t xml:space="preserve">                                       Inválidos</t>
  </si>
  <si>
    <t>Consolidación de vales reales</t>
  </si>
  <si>
    <t xml:space="preserve">                                       Hospitalidad</t>
  </si>
  <si>
    <t>Novenos Beneficiales</t>
    <phoneticPr fontId="0" type="noConversion"/>
  </si>
  <si>
    <t xml:space="preserve">                                      Auditoria de Guerra</t>
  </si>
  <si>
    <t>Idem por Octavas de Sacristias</t>
  </si>
  <si>
    <t xml:space="preserve">                                                      Neyva</t>
  </si>
  <si>
    <t>Depóstios agenos</t>
  </si>
  <si>
    <t xml:space="preserve">                                                      Honda</t>
  </si>
  <si>
    <t>Pisaje y Camellon</t>
    <phoneticPr fontId="0" type="noConversion"/>
  </si>
  <si>
    <t>EXPEDICIONES MILITARES  Pandi</t>
  </si>
  <si>
    <t>Seminario Consiliar</t>
  </si>
  <si>
    <t xml:space="preserve">                                                      Ocaña</t>
  </si>
  <si>
    <t>Biblioteca Pública</t>
  </si>
  <si>
    <t>Redit. Y composición de la Casa Palacio y Colegio Elect.</t>
  </si>
  <si>
    <t>Montepio Militar</t>
  </si>
  <si>
    <t>Embaxada de Caracas</t>
  </si>
  <si>
    <t>Idem del Ministerio</t>
  </si>
  <si>
    <t>Pensiones del ramo de cruzada</t>
  </si>
  <si>
    <t>Bienes de Difuntos</t>
  </si>
  <si>
    <t>Idem del Indulto Quadregesimal</t>
  </si>
  <si>
    <t>Reditos de capitales impuestos sobre la Renta de Tabaco</t>
  </si>
  <si>
    <t>Pensiones de las mesadas eclesiasticas</t>
  </si>
  <si>
    <t>Idem de vacantes menores</t>
  </si>
  <si>
    <t>Depósitos particulares</t>
  </si>
  <si>
    <t xml:space="preserve">NOTA: </t>
  </si>
  <si>
    <t>Depósitos agenos</t>
  </si>
  <si>
    <t>Los ciento sesenta mil, setencientos setenta pesos, dos y tres cuartillos reales de entrada de la mesa común hasta 31 de marzo, estan comprendidos ciento cincuenta y tres mil, veinte y tres pesos, dos reales de la existencia que resulto por fin ello interior en el Ramo de Amortización</t>
  </si>
  <si>
    <t>Novenos Beneficiales</t>
  </si>
  <si>
    <t>Fábrica de Iglesias</t>
  </si>
  <si>
    <t>Entradas</t>
  </si>
  <si>
    <t>Sacristanes de Ciudades</t>
  </si>
  <si>
    <t>Salidas</t>
  </si>
  <si>
    <t>Montepio de Ministerio</t>
  </si>
  <si>
    <t>Excedente de Tesoreria</t>
  </si>
  <si>
    <t>Bibliotecas Públicas</t>
  </si>
  <si>
    <t>Santafé 2 de Enero de 1812, Carlos Juaquin Urrisari</t>
  </si>
  <si>
    <t>NOTA:</t>
  </si>
  <si>
    <t>De la partida de Cuarenta y Seis mil, setecientos catorce pesos, cinco y tres cuartillas reales de salida con titulo de masa común, se dará aviso al público por un Estado Particular Martinez Portillo</t>
  </si>
  <si>
    <t>Barriga del Diesto, Fernando, Finanzas de Nuestra Independencia, página 142</t>
  </si>
  <si>
    <t>Biblioteca de Historia Nacionak Volumen CLI</t>
    <phoneticPr fontId="0" type="noConversion"/>
  </si>
  <si>
    <t>RENTAS NUEVA GRANADA</t>
  </si>
  <si>
    <t>AÑO FISCAL</t>
  </si>
  <si>
    <t>1824-5</t>
  </si>
  <si>
    <t>1825-6</t>
  </si>
  <si>
    <t>Monopolio del tabaco</t>
  </si>
  <si>
    <t>Monopolio de sal</t>
  </si>
  <si>
    <t>DERECHOS DE ADUANA</t>
  </si>
  <si>
    <t xml:space="preserve">  Derechos de importación</t>
  </si>
  <si>
    <t xml:space="preserve">  Derechos de exportación</t>
  </si>
  <si>
    <t>Derechos de importación</t>
  </si>
  <si>
    <t xml:space="preserve">  Derechos de consumo</t>
  </si>
  <si>
    <t>Derechos de exportación</t>
  </si>
  <si>
    <t>Derechos de consumo</t>
  </si>
  <si>
    <t>Total incluyendo miseláneas</t>
  </si>
  <si>
    <t>Alcabala</t>
  </si>
  <si>
    <t>Tributo</t>
  </si>
  <si>
    <t>Minas</t>
  </si>
  <si>
    <t>Quinto</t>
  </si>
  <si>
    <t>Contribución directa</t>
  </si>
  <si>
    <t>Contribuciones extraordinarias</t>
  </si>
  <si>
    <t>Pelea de gallos</t>
  </si>
  <si>
    <t>Empréstitos internos</t>
  </si>
  <si>
    <t>Empréstitos externos</t>
  </si>
  <si>
    <t>total</t>
  </si>
  <si>
    <t>Total lo de ariba y todas las demás categorías</t>
  </si>
  <si>
    <t>Fuente:Bushnell, David (1954), El régimen de Santander en la Gran Colombia</t>
  </si>
  <si>
    <t xml:space="preserve">                Trad. Jorge Orlando Melo,  Edit. El Ancora Editores, Bogotá D.E., pág.120</t>
  </si>
  <si>
    <t>INFRESOS DE 1824-1825</t>
    <phoneticPr fontId="0" type="noConversion"/>
  </si>
  <si>
    <t>pesos</t>
    <phoneticPr fontId="0" type="noConversion"/>
  </si>
  <si>
    <t>reales</t>
    <phoneticPr fontId="0" type="noConversion"/>
  </si>
  <si>
    <t>1/4</t>
    <phoneticPr fontId="0" type="noConversion"/>
  </si>
  <si>
    <t>Salinas</t>
    <phoneticPr fontId="0" type="noConversion"/>
  </si>
  <si>
    <t>Tabaco</t>
    <phoneticPr fontId="0" type="noConversion"/>
  </si>
  <si>
    <t>1/2</t>
    <phoneticPr fontId="0" type="noConversion"/>
  </si>
  <si>
    <t>Amonedación</t>
    <phoneticPr fontId="0" type="noConversion"/>
  </si>
  <si>
    <t>3/4</t>
    <phoneticPr fontId="0" type="noConversion"/>
  </si>
  <si>
    <t>Quintos de oro y plata</t>
    <phoneticPr fontId="0" type="noConversion"/>
  </si>
  <si>
    <t>Derecho de fundición</t>
    <phoneticPr fontId="0" type="noConversion"/>
  </si>
  <si>
    <t>Escobilla</t>
    <phoneticPr fontId="0" type="noConversion"/>
  </si>
  <si>
    <t>Papel sellado</t>
    <phoneticPr fontId="0" type="noConversion"/>
  </si>
  <si>
    <t>Alcabalas</t>
    <phoneticPr fontId="0" type="noConversion"/>
  </si>
  <si>
    <t>Tributo de indíjenas</t>
    <phoneticPr fontId="0" type="noConversion"/>
  </si>
  <si>
    <t>Contribución estraordinaria</t>
    <phoneticPr fontId="0" type="noConversion"/>
  </si>
  <si>
    <t>Aguardiente</t>
    <phoneticPr fontId="0" type="noConversion"/>
  </si>
  <si>
    <t>Diezmos</t>
    <phoneticPr fontId="0" type="noConversion"/>
  </si>
  <si>
    <t>Correos</t>
    <phoneticPr fontId="0" type="noConversion"/>
  </si>
  <si>
    <t>Venduta</t>
    <phoneticPr fontId="0" type="noConversion"/>
  </si>
  <si>
    <t>Cúmulo de hacienda</t>
    <phoneticPr fontId="0" type="noConversion"/>
  </si>
  <si>
    <t>Tierras nacionales o valdías</t>
    <phoneticPr fontId="0" type="noConversion"/>
  </si>
  <si>
    <t>Fuente: J.M. Del Castillo, esposicion del secretario de hacienda presentada al Congreso de 1826-16,l 1º de febrero de 1826</t>
    <phoneticPr fontId="0" type="noConversion"/>
  </si>
  <si>
    <t>Comparativo de lo que produjeron los impuestos establecidos en el territorio del</t>
  </si>
  <si>
    <t>virreinato de Nueva Granada, en los años que precedieron al de 1810</t>
  </si>
  <si>
    <t>NATURALEZA DE LOS IMPUESTOS</t>
  </si>
  <si>
    <t>Año común de 1801 a 1810</t>
  </si>
  <si>
    <t>Años de 1808 y 1809 reunidos</t>
  </si>
  <si>
    <t xml:space="preserve">    Impuestos sobre el comercio exterior</t>
  </si>
  <si>
    <t>Almojaritazgo, alcabalas, averia, toneladas y varios otros</t>
  </si>
  <si>
    <t>(1)</t>
  </si>
  <si>
    <t xml:space="preserve">    Sobre la agricultura y la industria</t>
  </si>
  <si>
    <t>Parte de los diezmos aplicada al Estado</t>
  </si>
  <si>
    <t>Quintos de oro y plata</t>
  </si>
  <si>
    <t>Fundición</t>
  </si>
  <si>
    <t>Pasos de rios</t>
  </si>
  <si>
    <t xml:space="preserve">    Impuestos sobre las transacciones</t>
  </si>
  <si>
    <t>Herencias trasversales</t>
  </si>
  <si>
    <t>Composición de tierras</t>
  </si>
  <si>
    <t>Composición de pulperías</t>
  </si>
  <si>
    <t xml:space="preserve">    Rentas estancadas</t>
  </si>
  <si>
    <t>Estanco de pólvora</t>
  </si>
  <si>
    <t>Amonedación</t>
  </si>
  <si>
    <t>Tabaco</t>
  </si>
  <si>
    <r>
      <t xml:space="preserve">    </t>
    </r>
    <r>
      <rPr>
        <i/>
        <sz val="10"/>
        <rFont val="Arial"/>
        <family val="2"/>
      </rPr>
      <t>Impuestos personales</t>
    </r>
  </si>
  <si>
    <t>Medias anatas</t>
  </si>
  <si>
    <t>Bulas de cruzada y de carne</t>
  </si>
  <si>
    <r>
      <t xml:space="preserve">    </t>
    </r>
    <r>
      <rPr>
        <i/>
        <sz val="10"/>
        <rFont val="Arial"/>
        <family val="2"/>
      </rPr>
      <t>Producto de impuestos en común</t>
    </r>
  </si>
  <si>
    <t>Hacienda en común</t>
  </si>
  <si>
    <r>
      <t xml:space="preserve">    </t>
    </r>
    <r>
      <rPr>
        <i/>
        <sz val="10"/>
        <rFont val="Arial"/>
        <family val="2"/>
      </rPr>
      <t>Impuestos varios</t>
    </r>
  </si>
  <si>
    <t>Minas de plata en administración</t>
  </si>
  <si>
    <t>Vacantes mayores y menores</t>
  </si>
  <si>
    <t>Subsidio eclesiástico</t>
  </si>
  <si>
    <t>Diversos de esta clase</t>
  </si>
  <si>
    <t xml:space="preserve">     Totales</t>
  </si>
  <si>
    <t>(1) Pesos españoles de 26.47, un poco mayores que nuestro peso fuerte</t>
  </si>
  <si>
    <t>Bogotá, marzo 1 de 1874</t>
  </si>
  <si>
    <t>Anibal Galindo</t>
  </si>
  <si>
    <t>TABACO</t>
  </si>
  <si>
    <t>Estadísticas de su producción bajo monopolio</t>
  </si>
  <si>
    <t>AÑOS ECONOMICOS</t>
  </si>
  <si>
    <t>VENDIDO Para el consumo interior Todas clases</t>
  </si>
  <si>
    <t>EXPORTADO Y vendido para la exportanción</t>
  </si>
  <si>
    <t>Factores que produjeron el tabaco vendido para el consumo interior</t>
  </si>
  <si>
    <t>Ambalema</t>
  </si>
  <si>
    <t xml:space="preserve">Girón </t>
  </si>
  <si>
    <t>Palmira</t>
  </si>
  <si>
    <t>Casanare</t>
  </si>
  <si>
    <t>Pasto</t>
  </si>
  <si>
    <t>San Gil</t>
  </si>
  <si>
    <t>1.830 a 1.831</t>
  </si>
  <si>
    <t>@</t>
  </si>
  <si>
    <t>´(1)</t>
  </si>
  <si>
    <t>CONSUMO INTERNO</t>
    <phoneticPr fontId="0" type="noConversion"/>
  </si>
  <si>
    <t>EXPORTACIONES</t>
    <phoneticPr fontId="0" type="noConversion"/>
  </si>
  <si>
    <t>´(2)</t>
  </si>
  <si>
    <t>tabaco</t>
  </si>
  <si>
    <t>(3)</t>
  </si>
  <si>
    <t>(4)</t>
  </si>
  <si>
    <t>(5)</t>
  </si>
  <si>
    <t>(6)</t>
  </si>
  <si>
    <t>(7)</t>
  </si>
  <si>
    <t>(8)</t>
  </si>
  <si>
    <t>(9)</t>
  </si>
  <si>
    <t>(10)</t>
  </si>
  <si>
    <t>(11)</t>
  </si>
  <si>
    <t>Existencias que quedaron en 31 de agosto de 50</t>
  </si>
  <si>
    <t>Arrobas</t>
  </si>
  <si>
    <t>Kilogramos</t>
  </si>
  <si>
    <t>(1) No se ha encontrado datos de la producción en estos años.</t>
  </si>
  <si>
    <t>(2) Esposición del Director General de Tabaco, de 1843 páginas 18 y 19</t>
  </si>
  <si>
    <t>(3) Esposición del Director General de Tabaco, de 1844 páginas 4 y 5</t>
  </si>
  <si>
    <t>(4) Esposición del Director General de Tabaco, de 1845 páginas 6 y 31</t>
  </si>
  <si>
    <t>(5) Esposición del Director General de Tabaco, de 1846 páginas 2 y 4</t>
  </si>
  <si>
    <t>(6) Informe del Director de Rentas Estancadas de 1847 páginas 6 y 8</t>
  </si>
  <si>
    <t>(7) Informe del Director General de Ventas de 1848 página 3</t>
  </si>
  <si>
    <t>(8) Informe del Director General de Ventas de 1849 páginas 25 y 28</t>
  </si>
  <si>
    <t>(9) Informe del Director General de Ventas de 1850 páginas 97 y cuadros A y B pág. 118</t>
  </si>
  <si>
    <t>(10) Memoria del Secretario de Hacienda de 1851 páginas 22</t>
  </si>
  <si>
    <t>(11) Informe del Secretaris de Haduenda de 1851 páginas 22 y 23</t>
  </si>
  <si>
    <t>TABACOS Productos, gastos y utilidad de esta renta bajo el monopolio</t>
  </si>
  <si>
    <t>Años Económicos</t>
  </si>
  <si>
    <t>Producto Bruto</t>
  </si>
  <si>
    <t>Producción y Gastos de Admon.</t>
  </si>
  <si>
    <t>Producto Liquido</t>
  </si>
  <si>
    <t>DOCUMENTOS OFICIALES JUSTIFICATIVOS DE ESTA CIFRAS</t>
  </si>
  <si>
    <t>Cuadro No. 3o. Memoria de Hacienda 1831</t>
  </si>
  <si>
    <t>Cuadro No. 3o. Memoria de Hacienda 1833 y número 20 de la de 1837</t>
  </si>
  <si>
    <t>Cuadro No. 3o. Memoria de Hacienda 1834 y número 20 de la de 1837</t>
  </si>
  <si>
    <t>Cuadro No. 3o. Memoria de Hacienda 1835 y número 20 de la de 1837</t>
  </si>
  <si>
    <t>Cuadro No. 3o. Memoria de Hacienda 1836 y número 20 de la de 1837</t>
  </si>
  <si>
    <t>M de H. 1837, págs. 2 y 3, en oposición con el cuadro pág 20 del informe del Director General de renta 1843.</t>
  </si>
  <si>
    <t>M. de H. 1838pág. 3 del texto y 3 a 6 de los cuadros 1o. y 2o.</t>
  </si>
  <si>
    <t>M. de H. 1839 cuadro número 1o. Y cuenta de gastos de la misma, cuadro 4</t>
  </si>
  <si>
    <t xml:space="preserve">M. de H. 1840 cuadro número 1o. Y cuenta de gastos de la misma, cuadro 3 </t>
  </si>
  <si>
    <t xml:space="preserve">M. de H. 1841 cuadro número 1o. Y cuenta de gastos de la misma, cuadro 4 </t>
  </si>
  <si>
    <t xml:space="preserve">M. de H. 1842 cuadro número 2o. Y cuenta de gastos de la misma, cuadro 9 </t>
  </si>
  <si>
    <t xml:space="preserve">M. de H. 1843 cuadro número 1o. </t>
  </si>
  <si>
    <t xml:space="preserve">M. de H. 1844 pág. 13 Y cuenta de gastos de la misma, cuadro 9 </t>
  </si>
  <si>
    <t>M. de H. 1845 cuadroF.</t>
  </si>
  <si>
    <t>M. de H. 1846 número 5</t>
  </si>
  <si>
    <t>Informe del Director General de Rentas estancadas de 1847, páginas 9 y 10</t>
  </si>
  <si>
    <t>Exposición del Director General de Ventasm cuadro número 7 (1848)</t>
  </si>
  <si>
    <t>Cuadro número 4o del Informe de la Contabilidad General, anexo a la Memoria de Hacienda,m 1859</t>
  </si>
  <si>
    <t>(1) Confirmados por los cuadros números 10 y 11 anexos a la Memoria de Hacie3nda de 1841</t>
  </si>
  <si>
    <t>(2) Rectificados por el informe del Director General de Rentas estancadas de 1847, página 2.</t>
  </si>
  <si>
    <t>ADUANAS (1)</t>
  </si>
  <si>
    <t>Productos y gastos desde 1831</t>
  </si>
  <si>
    <t>Gastos (2)</t>
  </si>
  <si>
    <t>Producto Líquido</t>
  </si>
  <si>
    <t>DOCUMENTOS JUSTIFICATICOS DE ESTAS CIFRAS</t>
  </si>
  <si>
    <t>Cuadro No. 3 Memoria de Hacienda de 1834</t>
  </si>
  <si>
    <t>´(3)</t>
  </si>
  <si>
    <t>Cuadro No. 1 y 2  Memoria de Hacienda de 1833</t>
  </si>
  <si>
    <t>´(4)</t>
  </si>
  <si>
    <t>Cuadro No. 1 Memoria de Hacienda de 1834</t>
  </si>
  <si>
    <t>´(5)</t>
  </si>
  <si>
    <t>Cuadro No. 1 Memoria de Hacienda de 1835</t>
  </si>
  <si>
    <t>Cuadro No. 1 Memoria de Hacienda de 1836</t>
  </si>
  <si>
    <t>Cuadro No. 2 Memoria de Hacienda de 1837</t>
  </si>
  <si>
    <t>´(6) (7)</t>
  </si>
  <si>
    <t>Cuadro No. 1 Memoria de Hacienda de 1838</t>
  </si>
  <si>
    <t>Cuadro No. 1 Memoria de Hacienda de 1839 y relación de gastos</t>
  </si>
  <si>
    <t>Cuadro No. 1 Memoria de Hacienda de 1840 y relación de gastos</t>
  </si>
  <si>
    <t>Cuadro No. 1 Memoria de Hacienda de 1841 y relación de gastos</t>
  </si>
  <si>
    <t>´(8)</t>
  </si>
  <si>
    <t>Cuadro No. 2 Memoria de Hacienda de 1842 y relación de gastos</t>
  </si>
  <si>
    <t>Cuadro No. 1 Memoria de Hacienda de 1843</t>
  </si>
  <si>
    <t>Cuadro No. 1 Memoria de Hacienda de 1844</t>
  </si>
  <si>
    <t>Cuadro No. 1 Memoria de Hacienda de 1845</t>
  </si>
  <si>
    <t>Cuadro No. 2 Memoria de Hacienda de 1846</t>
  </si>
  <si>
    <t>Cuadro No. 1 del informe del Director Gral. De aduanas 47</t>
  </si>
  <si>
    <t>´(9)</t>
  </si>
  <si>
    <t>Cuadro No. 1 del informe del Director Gral. De aduanas 48</t>
  </si>
  <si>
    <t>Cuadro No. 2 pág 76  del informe del Director General de impuestos 1859 respecto a los gastos</t>
  </si>
  <si>
    <t>Recapitulación de ingresos y egresos, anexa a la Memoria de Hacienda 1854, respecto a los gastos.</t>
  </si>
  <si>
    <t>Balance de la Contabilidad general de 1857, respecto a los gastos</t>
  </si>
  <si>
    <t>Balance de la Contabilidad general de 1858, respecto a los gastos</t>
  </si>
  <si>
    <t>Cuadro No. 13 Memoria de Hacienda de 1860</t>
  </si>
  <si>
    <t>Cuadro No. 18 y subsiguientes</t>
  </si>
  <si>
    <t>Cuadro No. 8 Memoria de Hacienda de 1861</t>
  </si>
  <si>
    <t>Informe a la Convencón de Rionegro 1863, inédito</t>
  </si>
  <si>
    <t>Cuadro pág. 25 M. de Hda. 1864 (sin los gastos)</t>
  </si>
  <si>
    <t>Cuadro No. 1, Memoria de Hacienda de 1865</t>
  </si>
  <si>
    <t>Cuadro No. 4, Memoria de Hacienda de 1866</t>
  </si>
  <si>
    <t>Cuadro No. 8, Memoria de Hacienda de 1867</t>
  </si>
  <si>
    <t>Cuadro No. B, Memoria de Hacienda de 1868</t>
  </si>
  <si>
    <t>Cuadro No. 1, Memoria de Hacienda de 1869</t>
  </si>
  <si>
    <t>Cuadro sin número ni folio, Memoria de Hacienda de 1870</t>
  </si>
  <si>
    <t>Cuadro sin número ni folio, Memoria de Hacienda de 1871</t>
  </si>
  <si>
    <t>Cuadro pág. LXXXVIII Memoria de Hacienda de 1872</t>
  </si>
  <si>
    <t>Cuadro pág. LIV Memoria de Hacienda de 1873</t>
  </si>
  <si>
    <t>(1) El cuadro A anexo a la Memoroia de Hacienda de 1868, que da el producto de las aduanas en todo el presente siglo, contiene algunos errores; porque no computo lo que en los cuadros parciales de los años 1831 a 1844 se llamaba "Ramos ajenos", que eran las cuotas partes de las rentas aplicadas a ciertos gastos; porque en los años en que las cuentas se formaban por deducció y no por oposición; no dedujo de los productos las sumas devueltas por lo cobrado de más; y finalmente, proque no tuvo en cuenta el trabajo de rectificación de las cuentas del Presupuesto y del Tesoro de los diez años corridos de 1o. de septiembre de 1847 a 31 de agosto de 1857, que publicó la Contabilidad general, anexo a la Memoria  de Hacienda de 1859</t>
  </si>
  <si>
    <t>(2) Los datos, muy importantes sobre gastos especiales de recaudación de la renta, no han podido obtenerse sino en los años en que los suministran los cuadros parciales de las Memorias de Hacienda, en los años en que faltan es porque están refundidos en la cuenta general de "Gastos de Hacienda y del Tesoro.</t>
  </si>
  <si>
    <t>(3) Comprende el tiempo transcurrido de 1 de julio de 1831 a 30 de noviembre de 1832 en que principio nuevo año económico</t>
  </si>
  <si>
    <t>(4) El cuadro número 1 de la Memoria de Hacienda de 1834 da el por menor de los gastos por Departamentos administrativos de gastos civiles, de hacienda, militares, marina, etc, y es por lo mismo imposible averiguar los de la renta</t>
  </si>
  <si>
    <t>(5) El cuadro número 1 de la Memoria de Hacienda de 1834 da el por menor de los gastos por Departamentos administrativos de gastos civiles, de hacienda, militares, marina, etc, y es por lo mismo imposible averiguar los de la renta</t>
  </si>
  <si>
    <t>(6) En el cuadro No. 2 de Egresos solo se especifican los de las rentas de correos y tabacos; los de las aduanas están incluidos en el Departamento de gastos de Hacienda.</t>
  </si>
  <si>
    <t>(7) El cuadro numero 10 de la Memoria de Hacienda de 1841 que trae los productos de las rentas en los cuatrienios de 32 a 36 y 36 a 40, da para este último un producto bruto de $ de ocho décimos 3.077.467,25 que son fuertes $2.461.973.67,5. Hay entre los datos una diferencia de $100.260.67,5 que no hemos podido justificar con los documentos que hemos consultado</t>
  </si>
  <si>
    <t>(8) Este dato debe reputarse deficiente porque corresponde al año de la revolución.</t>
  </si>
  <si>
    <t>(9) Los productos de estos años son tomados del Informe de la Contabilidad general. Anexo a la Memoria de Hacienda de 1859</t>
  </si>
  <si>
    <t>CORREOS</t>
  </si>
  <si>
    <t>Productos y gastos de la renta desde 1831</t>
  </si>
  <si>
    <t>PRODUCTOS (1)</t>
  </si>
  <si>
    <t>GASTOS (2)</t>
  </si>
  <si>
    <t>Años</t>
  </si>
  <si>
    <t>De correspondencia $</t>
  </si>
  <si>
    <t>De encomiendas $</t>
  </si>
  <si>
    <t>Ingresos Varios</t>
  </si>
  <si>
    <t>Totales</t>
  </si>
  <si>
    <t>De conducción $</t>
  </si>
  <si>
    <t>De administración y gastos generales</t>
  </si>
  <si>
    <t>(2)</t>
  </si>
  <si>
    <t>(12)</t>
  </si>
  <si>
    <t>(13)</t>
  </si>
  <si>
    <t>(14)</t>
  </si>
  <si>
    <t>(15)</t>
  </si>
  <si>
    <t>(16)</t>
  </si>
  <si>
    <t>(17)</t>
  </si>
  <si>
    <t>(18)</t>
  </si>
  <si>
    <t>(19)</t>
  </si>
  <si>
    <t>(20)</t>
  </si>
  <si>
    <t>(21)</t>
  </si>
  <si>
    <t>(22)</t>
  </si>
  <si>
    <t>(23)</t>
  </si>
  <si>
    <t>(24)</t>
  </si>
  <si>
    <t>(25)</t>
  </si>
  <si>
    <t>(26)</t>
  </si>
  <si>
    <t>(27)</t>
  </si>
  <si>
    <t>(28)</t>
  </si>
  <si>
    <t>(29)</t>
  </si>
  <si>
    <t>(1) Ha sido imposible obtener datos sobre distribución de los productos y de los gastos en todos los años, para llenar sus respectivas columnas; pero no hemos querido prescindir de los pocos que se han encontrado, porque alguna luz arrojan sobre el movimiento de la renta</t>
  </si>
  <si>
    <t>(2) Cuadro Número 3 Memoria de Hacienda de 1831</t>
  </si>
  <si>
    <t>(3) Cuadro Número 1 y 2 Memoria de Hacienda de 1833</t>
  </si>
  <si>
    <t>(4) Cuadro Número 1  Memoria de Hacienda de 1834</t>
  </si>
  <si>
    <t>(5) Cuadro Número 1  Memoria de Hacienda de 1835</t>
  </si>
  <si>
    <t>(6) Cuadro Número 1 y 2 Memoria de Hacienda de 1836</t>
  </si>
  <si>
    <t>(7) Cuadro Número 2 y 3  Memoria de Hacienda de 1837 páginas 4 y 7</t>
  </si>
  <si>
    <t>(8) Cuadro Número 1 y 2  Memoria de Hacienda de 1838 páginas 2 y 5</t>
  </si>
  <si>
    <t>(9) Cuadro Número 1  Memoria de Hacienda de 1839 y relación de gastos</t>
  </si>
  <si>
    <t>(10) Cuadro Número 1  Memoria de Hacienda de 1840, relación de gastos, páginas 22 y 23</t>
  </si>
  <si>
    <t>(11) Cuadro Número 1  Memoria de Hacienda de 1841 y relación de gastos Cuadro número 4</t>
  </si>
  <si>
    <t>(12) Cuadro Número 2  Memoria de Hacienda de 1842</t>
  </si>
  <si>
    <t>(13) Cuadro Número 1  Memoria de Hacienda de 1843</t>
  </si>
  <si>
    <t>(14) Cuadro Número 1  Memoria de Hacienda de 1844</t>
  </si>
  <si>
    <t>(15) Cuadro Número 1  Memoria de Hacienda de 1845</t>
  </si>
  <si>
    <t>(16) Cuadro Número 1  Memoria de Hacienda de 1846</t>
  </si>
  <si>
    <t>(17) Informe de la Contabilidad general de 1859, que no da los gastos especiales de ninguna renta, sino los generales de todas ellas, bajo la denominación de "Gastos de Hacienda y del Tesoro"</t>
  </si>
  <si>
    <t>(18) Cuadro número 15 Memoria de Hacienda de 1859</t>
  </si>
  <si>
    <t>(19) Cuadro número 10 Memoria de Hacienda de 1860</t>
  </si>
  <si>
    <t>(20) Cuadro número 10 Memoria de Hacienda de 1861</t>
  </si>
  <si>
    <t>(21) Pág 29 Memoria de Hacienda de 1864. Datos incompletos</t>
  </si>
  <si>
    <t>(22) Cuadro número 4 Memoria de Hacienda de 1865. Datos incompletos</t>
  </si>
  <si>
    <t>(23) Cuadro número 21 Memoria de Hacienda de 1867</t>
  </si>
  <si>
    <t>(24) Cuadro número 1 Memoria de Hacienda de 1868</t>
  </si>
  <si>
    <t>(25) Cuadro número 17 Memoria de Hacienda de 1869</t>
  </si>
  <si>
    <t>(26) Pág 49  Memoria de Hacienda de 1870</t>
  </si>
  <si>
    <t>(27) Cuadro sin No., ni pág. Memoria de Hacienda de 1871</t>
  </si>
  <si>
    <t>(28) Cuadro sin No., pág 224 y 225 Memoria de Hacienda de 1872</t>
  </si>
  <si>
    <t>(29) Cuado números 1 y 2, Informe del Director General de Correos de 1873</t>
  </si>
  <si>
    <t>SALINAS Movimiento de las sales vendidas en todas las administraciones desde 1835</t>
  </si>
  <si>
    <t>Compatada</t>
  </si>
  <si>
    <t>Caldero</t>
  </si>
  <si>
    <t>Vijua</t>
  </si>
  <si>
    <t>Todas clases</t>
  </si>
  <si>
    <t>DOCUMENTOS JUSTIFICATIVOS DE ESTAS CIFRAS</t>
  </si>
  <si>
    <t>1835 a</t>
  </si>
  <si>
    <t>Cuadro estadístico sin número ni página anexo a la M de H de 1871.  Comprende solamente la de Zipaquira, Nemocón y Tausa y no sabemos de que fuente los tomó el señor Camacho Roldán</t>
  </si>
  <si>
    <t>Cuadro Número 6 Memoria de Hacienda 1845</t>
  </si>
  <si>
    <t>Cuadro Número 6 Memoria de Hacienda 1846</t>
  </si>
  <si>
    <t>Cuadro Número 9 Informe del Director de Rentas estancadas 1847</t>
  </si>
  <si>
    <t>Cuadro Número 8 Informe del Director de Ventas 1848</t>
  </si>
  <si>
    <t>Pág. 35 Informe del Director de Ventas 1849</t>
  </si>
  <si>
    <t>Pág. 104 Informe del Director de Ventas 1850</t>
  </si>
  <si>
    <t>Cuadro Número 7 Memoria de Hacienda 1851</t>
  </si>
  <si>
    <t>Cuadro Número 4 Memoria de Hacienda 1852</t>
  </si>
  <si>
    <t>Cuadro Número 8 Memoria de Hacienda 1853</t>
  </si>
  <si>
    <t>Dato singular del Cuadro estadístico anexo a la  Memoria de Hacienda 1872</t>
  </si>
  <si>
    <t>Cuadro Número 2 Memoria de Hacienda 1856</t>
  </si>
  <si>
    <t>Cuadro Número 2 Memoria de Hacienda 1857</t>
  </si>
  <si>
    <t>Cuadro Número 6 Memoria de Hacienda 1858</t>
  </si>
  <si>
    <t>Cuadro Número 14 Memoria de Hacienda 1859</t>
  </si>
  <si>
    <t>Cuadro Número 9 Memoria de Hacienda 1860</t>
  </si>
  <si>
    <t>Cuadro Número 9 Memoria de Hacienda 1861</t>
  </si>
  <si>
    <t>Cuadro Número 13 Memoria de Hacienda 1864</t>
  </si>
  <si>
    <t>Cuadro Número 2 Memoria de Hacienda 1865</t>
  </si>
  <si>
    <t>Cuadro Número H Memoria de Hacienda 1866</t>
  </si>
  <si>
    <t>Cuadro Número 2 Memoria de Hacienda 1867</t>
  </si>
  <si>
    <t>Cuadro Número P Memoria de Hacienda 1868</t>
  </si>
  <si>
    <t>Cuadro Número X y XI Memoria de Hacienda 1869</t>
  </si>
  <si>
    <t>Cuadro Número del ram sin n, ni pág  Memoria de Hacienda 1870</t>
  </si>
  <si>
    <t>Cuadro Número del ram sin n, ni pág  Memoria de Hacienda 1871</t>
  </si>
  <si>
    <t>Cuadro Número pág 206 Memoria de Hacienda 1872</t>
  </si>
  <si>
    <t>Cuadro Número LXVI Memoria de Hacienda 1873</t>
  </si>
  <si>
    <t>(1) En todo este período se encuentran los datos parciales o clasificados de los tres años de 44, 45 y 52.  Bogotá, 1o de marzo de 1874</t>
  </si>
  <si>
    <t>SALINAS</t>
  </si>
  <si>
    <t>Productos y gastos de 1831</t>
  </si>
  <si>
    <t>AÑOS</t>
  </si>
  <si>
    <t>PRODUCTO BRUTO</t>
  </si>
  <si>
    <t>GASTOS</t>
  </si>
  <si>
    <t>Cuadro No. 3 Memoria de Hacienda 1831</t>
  </si>
  <si>
    <t>Cuadro No. 1 y 2 Memoria de Hacienda 1833</t>
  </si>
  <si>
    <t>Cuadro No. 1 Memoria de Hacienda 1834</t>
  </si>
  <si>
    <t>Cuadro No. 1 Memoria de Hacienda 1835</t>
  </si>
  <si>
    <t>Cuadro No. 1 Memoria de Hacienda 1836</t>
  </si>
  <si>
    <t>Cuadro No. 2 Memoria de Hacienda 1837</t>
  </si>
  <si>
    <t>Cuadro No. 1 Memoria de Hacienda 1838</t>
  </si>
  <si>
    <t>Cuadro No. 1 Memoria de Hacienda 1839</t>
  </si>
  <si>
    <t>Cuadro No. 1 Memoria de Hacienda 1840</t>
  </si>
  <si>
    <t>Cuadro No. 1 Memoria de Hacienda 1841</t>
  </si>
  <si>
    <t>Cuadro No. 2 Memoria de Hacienda 1842</t>
  </si>
  <si>
    <t>Cuadro No. 1 Memoria de Hacienda 1843</t>
  </si>
  <si>
    <t>Cuadro No. 5 Memoria de Hacienda 1844</t>
  </si>
  <si>
    <t>Cuadro No. 5 y 6 Memoria de Hacienda 1845</t>
  </si>
  <si>
    <t>Cuadro No. 6 Memoria de Hacienda 1846</t>
  </si>
  <si>
    <t>Cuadro No. 9 Inf. Del Dtor. Gral. De R. 1847</t>
  </si>
  <si>
    <t>Cuadro No. 8 Inf. Del Dtor. Gral. De Vtas. 1848</t>
  </si>
  <si>
    <t>Cuadro No. 5 Inf. Del Dtor. Gral. De Vtas. 1849 pág. 63</t>
  </si>
  <si>
    <t>Cuadro No. 5 Inf. Del Dtor. Gral. De Vtas. 1850 pág. 125</t>
  </si>
  <si>
    <t>Cuadro No. 1 Memoria de Hacienda 1851 pág 63</t>
  </si>
  <si>
    <t>Cuadro No. 3 Memoria de Hacienda 1852</t>
  </si>
  <si>
    <t>Cuadro No. 9 Memoria de Hacienda 1853</t>
  </si>
  <si>
    <t xml:space="preserve">Cuadro del producto y gastos de la Renta 1854 </t>
  </si>
  <si>
    <t>Año de guerra</t>
  </si>
  <si>
    <t>Cuadro No. 2 Memoria de Hacienda 1856</t>
  </si>
  <si>
    <t>Cuadro No. 2 Memoria de Hacienda 1857</t>
  </si>
  <si>
    <t>Cuadro No. 6 Memoria de Hacienda 1858</t>
  </si>
  <si>
    <t>Cuadro No. 14 Memoria de Hacienda 1859</t>
  </si>
  <si>
    <t>Cuadro No. 9 Memoria de Hacienda 1860</t>
  </si>
  <si>
    <t>Cuadro No. 9 Memoria de Hacienda 1861</t>
  </si>
  <si>
    <t>Cuadro No. 13 Memoria de Hacienda 1864</t>
  </si>
  <si>
    <t>Cuadro No. 2 Memoria de Hacienda 1865</t>
  </si>
  <si>
    <t>Cuadro No. 1 Memoria de Hacienda 1866</t>
  </si>
  <si>
    <t>Cuadro No. 3 Memoria de Hacienda 1867</t>
  </si>
  <si>
    <t>Cuadro No. R Memoria de Hacienda 1868</t>
  </si>
  <si>
    <t>Cuadro No. VIII Memoria de Hacienda 1869</t>
  </si>
  <si>
    <t>Cuadro del rado sin No. Ni pág. M. de H.1870</t>
  </si>
  <si>
    <t>Cuadro del rado sin No. Ni pág. M. de H.1871</t>
  </si>
  <si>
    <t>Cuadro pág. 207 Memoria de Hacienda 1872</t>
  </si>
  <si>
    <t>Cuadro pág. LXVII Memoria de Hacienda 1873</t>
  </si>
  <si>
    <t>(1) 1o de julio de 1831 a 30 de noviembre de 1832</t>
  </si>
  <si>
    <t>(2) 1o de diciembre de 1832 a 30 de noviembre de 1833</t>
  </si>
  <si>
    <t>(3) 1o de diciembre de 1833 a 31 de agosto de 1834</t>
  </si>
  <si>
    <t>(4) No figuran los gastos porque la renta estaba por arrendamiento.</t>
  </si>
  <si>
    <t>Movimiento de correspondencia y encomiendas en los últimos siete años</t>
  </si>
  <si>
    <t>CORRESPONDIENCIA</t>
  </si>
  <si>
    <t>ENCOMIENDAS</t>
  </si>
  <si>
    <t>Números de cartas y pliegos particulares</t>
  </si>
  <si>
    <t>Número de pliegos oficiales</t>
  </si>
  <si>
    <t>Cuadro número 3 Memoria de Hacienda 1831</t>
  </si>
  <si>
    <t>Números de folletos y paquetes impresos</t>
  </si>
  <si>
    <t>Oro amonedado $</t>
  </si>
  <si>
    <t>Plata amonedada $</t>
  </si>
  <si>
    <t>Barras de oro Kgmos</t>
  </si>
  <si>
    <t>Barras de plata Kgmos</t>
  </si>
  <si>
    <t>Brrs. De oro y plata por avalúo $</t>
  </si>
  <si>
    <t>Bultos de efectos Kgmos</t>
  </si>
  <si>
    <t>Alhajas avaluadas $</t>
  </si>
  <si>
    <t>1.865 a 1.866</t>
  </si>
  <si>
    <t>Cuadro número 1 Memoria de Hacienda 1833</t>
  </si>
  <si>
    <t>1.866 a 1867</t>
  </si>
  <si>
    <t>Cuadro número 1 Memoria de Hacienda 1834</t>
  </si>
  <si>
    <t>1.867 a 1868</t>
  </si>
  <si>
    <t>Cuadro número 1 Memoria de Hacienda 1835</t>
  </si>
  <si>
    <t>1.868 a 1869</t>
  </si>
  <si>
    <t>Cuadro número 1 Memoria de Hacienda 1836</t>
  </si>
  <si>
    <t>1.869 a 1870</t>
  </si>
  <si>
    <t>Cuadro número 2 Memoria de Hacienda 1837</t>
  </si>
  <si>
    <t>´(6)</t>
  </si>
  <si>
    <t>1.870 a 1871</t>
  </si>
  <si>
    <t>Cuadro número 1 Memoria de Hacienda 1838</t>
  </si>
  <si>
    <t>´(7)</t>
  </si>
  <si>
    <t>1.871 a 1872</t>
  </si>
  <si>
    <t>Cuadro número 1 Memoria de Hacienda 1839</t>
  </si>
  <si>
    <t>Cuadro número 1 Memoria de Hacienda 1840</t>
  </si>
  <si>
    <t>Notas y documentos justificativos de estas cifras</t>
  </si>
  <si>
    <t>Cuadro número 1 Memoria de Hacienda 1841</t>
  </si>
  <si>
    <t>Cuadro número 2 Memoria de Hacienda 1842 incompleto por el estado de guerra</t>
  </si>
  <si>
    <t>(1) El Director General de Correos nos dice en nota 7 de febrero de 1874 número 45 que antes de 1865, no existió la estadística del servicio de correos, y que los pocos datos que pudieran obtenerse, son tan deficientes, que no mecerecen publicarse</t>
  </si>
  <si>
    <t>(2) Cuadro No. 23. Memorias de Hacienda de 1867</t>
  </si>
  <si>
    <t>(3) Cuadro No. 4. Memorias de Hacienda de 1868</t>
  </si>
  <si>
    <t>(4) Cuadro No. 19. Memorias de Hacienda de 1869</t>
  </si>
  <si>
    <t>(5) Cuadro No. 3.Informe del Director general de Correos 1870</t>
  </si>
  <si>
    <t>(6) Cuadro sin número. Memoria de Hacienda de 1871</t>
  </si>
  <si>
    <t>(7) Cuadro númro 3. Informe del Director General de Correos 1872</t>
  </si>
  <si>
    <t>(8) Cuadro númro 4 y 5 . Informe del Director General de Correos 1873</t>
  </si>
  <si>
    <t>DIEZMOS</t>
  </si>
  <si>
    <t>Productos de esta renta desde 1831</t>
  </si>
  <si>
    <t>Parte correspondiente al Estado</t>
  </si>
  <si>
    <t>Producto bruto de algunos años</t>
  </si>
  <si>
    <t>Cuadro número 1 Memoria de Hacienda 1843 incompleto por el estado de guerra</t>
  </si>
  <si>
    <t>Cuadro número 2 Memoria de Hacienda 1844</t>
  </si>
  <si>
    <t>Cuadro número 5 Memoria de Hacienda 1845</t>
  </si>
  <si>
    <t>Cuadro número 1 y 8 Memoria de Hacienda 1846 incompleto</t>
  </si>
  <si>
    <t>Cuadro número B Informe del Director General de Diezmos y rentas menores1847</t>
  </si>
  <si>
    <t>Cuadro número 3 Informe del Director General de Impuestos 1848</t>
  </si>
  <si>
    <t>Cuadro número 3 Informe del Director General de Impuestos 1849</t>
  </si>
  <si>
    <t>Cuadro número 4 Informe del Director de Contabilidd general 1858</t>
  </si>
  <si>
    <t>(1) Hasta 1845, solo se encuentran en los documentos oficiales la parte que tomaba el Estado, la cual se componía de un noveno deducido de toda la masa; dos novenos deducidos de la mitad de la masa, y ciertas sumas que tomaban con los nombres de Seminario de nobles de Madris, "Legislación Romana" y "Haber Diezmos de los miembros del Congreso". Estas cuotas reunidas pueden estinarse en un 25 por 100 del producto líquido.  Este producto era el del valor de los remates, por cuyo sistema de administraba la renta; pero segúnm los calculos hechos por el señor Castiillo y Rada en la página 3 de la Memoria de Hacienda de 1823, y por el señor José Maria Ortega, Director General de la renta en la página 6 de su informe de 1847, el producto bruto de esta contribución, es decir, el gravamen impuesti por los rematadores a los contribuyentes no podia estimarse en menos de 800.000 a 1.000.000 de pesos fuertes por año, en solo los pueblos de la Arquidiócesis de Bogotá.</t>
  </si>
  <si>
    <t>Por los datos de este cuadro y por los publicados en este libro puede afirmarse con bastante exactitud que el término medio del producto de la contribución decimal para el Estado y la iglesia reunidos fue de $250.000 por año</t>
  </si>
  <si>
    <t>AGUARDIENTES</t>
  </si>
  <si>
    <t>Producto Bruto de esta renta desde 1831</t>
  </si>
  <si>
    <t>Cuadro número 1 Y 2 Memoria de Hacienda 1833</t>
  </si>
  <si>
    <t>Cuadro número 1 Y 3 Memoria de Hacienda 1838</t>
  </si>
  <si>
    <t>Cuadro número 1 Y 3 Memoria de Hacienda 1839</t>
  </si>
  <si>
    <t>Cuadro número 1 Y 3 Memoria de Hacienda 1840</t>
  </si>
  <si>
    <t>Cuadro número 1 Y 3 Memoria de Hacienda 1841</t>
  </si>
  <si>
    <t xml:space="preserve">Cuadro número 2 Y 4 Memoria de Hacienda 1842 </t>
  </si>
  <si>
    <t xml:space="preserve">Cuadro número 1 Y 3Memoria de Hacienda 1843 </t>
  </si>
  <si>
    <t>Cuadro número 5 Y 6 Memoria de Hacienda 1844</t>
  </si>
  <si>
    <t>Cuadro número 8 Memoria de Hacienda 1846</t>
  </si>
  <si>
    <t>Cuadro número 10 Informe del Director de Rentas estancandas 1847</t>
  </si>
  <si>
    <t>Informe de la Contabilidad de general 1859</t>
  </si>
  <si>
    <t>(1) En los producto de estos años se ha incluido pro aproximación lo que de la renta pertenecia a "Ramos ajenos", cuyos datos no encontramos en los documentos</t>
  </si>
  <si>
    <t>PAPEL SELLADO Y TIMBRE</t>
  </si>
  <si>
    <t>Producto desde 1831</t>
  </si>
  <si>
    <t>Memoria de Hacienda de 1831 página 19</t>
  </si>
  <si>
    <t>Memoria de Hacienda de 1837 cuadro No. 20, y la de 1833 cuadro 1</t>
  </si>
  <si>
    <t>Memoria de Hacienda de 1834 cuadro No. 1</t>
  </si>
  <si>
    <t>Memoria de Hacienda de 1837 cuadro No. 20</t>
  </si>
  <si>
    <t>Memoria de Hacienda de 1836 cuadro No. 1</t>
  </si>
  <si>
    <t>Memoria de Hacienda de 1837 cuadro No. 1 y 20</t>
  </si>
  <si>
    <t>Memoria de Hacienda de 1838 cuadro No. 1 pag 2</t>
  </si>
  <si>
    <t>Memoria de Hacienda de 1839 cuadro No. 1</t>
  </si>
  <si>
    <t>Memoria de Hacienda de 1840 cuadro No. 1</t>
  </si>
  <si>
    <t>Memoria de Hacienda de 1841 cuadro No. 1</t>
  </si>
  <si>
    <t>Memoria de Hacienda de 1842 cuadro No. 2</t>
  </si>
  <si>
    <t>Memoria de Hacienda de 1843 cuadro No. 1</t>
  </si>
  <si>
    <t>Memoria de Hacienda de 1844 cuadro No. 9</t>
  </si>
  <si>
    <t>Memoria de Hacienda de 1845 cuadro No. 5 y 8</t>
  </si>
  <si>
    <t>Memoria de Hacienda de 1846 cuadro No. 1</t>
  </si>
  <si>
    <t>No se encuentra el dato en el Informe del Director General de impuestos de 1847</t>
  </si>
  <si>
    <t>Informe de la Contabilidad General de 1859 Cuadro No. 4</t>
  </si>
  <si>
    <t>Memoria de Hacienda de 1859 cuadro No. 16</t>
  </si>
  <si>
    <t>Memoria de Hacienda de 1860 cuadro No. 11</t>
  </si>
  <si>
    <t>Memoria de Hacienda de 1861 cuadro No. 12</t>
  </si>
  <si>
    <t>NOTA: Hemos prescindido del dato de los gastos de esta renta por ser muy deficientes los pocos quie se han encontrado.</t>
  </si>
  <si>
    <t>Quintos de oro y plata y fundición</t>
  </si>
  <si>
    <t>Producto</t>
  </si>
  <si>
    <t>Cuadro número 1  Memoria de Hacienda 1838</t>
  </si>
  <si>
    <t>Cuadro número 1  Memoria de Hacienda 1839</t>
  </si>
  <si>
    <t>Cuadro número 1  Memoria de Hacienda 1841</t>
  </si>
  <si>
    <t xml:space="preserve">Cuadro número 2 Memoria de Hacienda 1842 </t>
  </si>
  <si>
    <t xml:space="preserve">Cuadro número 1 Memoria de Hacienda 1843 </t>
  </si>
  <si>
    <t>Cuadro número 5  Memoria de Hacienda 1844</t>
  </si>
  <si>
    <t>Cuadro número 1 Memoria de Hacienda 1846</t>
  </si>
  <si>
    <t>Pág 23 Informe del Director General de Aduana etc. de 1847</t>
  </si>
  <si>
    <t>Cuadro número 4 Informe de la Contabilidad General de 1859</t>
  </si>
  <si>
    <t>Hipotecas y registros</t>
  </si>
  <si>
    <t>RESUMEN</t>
  </si>
  <si>
    <t>De la introducción y amonedación de metales en la Casa de Moneda de Bogotá</t>
  </si>
  <si>
    <t>desde su creación en el año 1753 hasta 31 de agosto de 1873</t>
  </si>
  <si>
    <t>ORO</t>
  </si>
  <si>
    <t>PLATA</t>
  </si>
  <si>
    <t>TOTAL INTRODUCIDO</t>
  </si>
  <si>
    <t>Introducción</t>
  </si>
  <si>
    <t>Valor</t>
  </si>
  <si>
    <t xml:space="preserve"> EN ORO Y PLATA</t>
  </si>
  <si>
    <t>Kgmos</t>
  </si>
  <si>
    <t>Grs</t>
  </si>
  <si>
    <t>Pesos</t>
  </si>
  <si>
    <t>Mls</t>
  </si>
  <si>
    <t>1753 a 1758</t>
  </si>
  <si>
    <t>oro</t>
    <phoneticPr fontId="0" type="noConversion"/>
  </si>
  <si>
    <t>1759 a 1762</t>
  </si>
  <si>
    <t>1763 a 1767</t>
  </si>
  <si>
    <t>1768 a 1770</t>
  </si>
  <si>
    <t>1770 a 1771</t>
  </si>
  <si>
    <t>1772 a 1773</t>
  </si>
  <si>
    <t>1774 a 1775</t>
  </si>
  <si>
    <t>1776 a 1777</t>
  </si>
  <si>
    <t>1778 a 1779</t>
  </si>
  <si>
    <t>1780 a 1781</t>
  </si>
  <si>
    <t>1782 a 1783</t>
  </si>
  <si>
    <t>1784 a 1785</t>
  </si>
  <si>
    <t>1786 a 1787</t>
  </si>
  <si>
    <t>1788 a 1789</t>
  </si>
  <si>
    <t>1790 a 1791</t>
  </si>
  <si>
    <t>1792 a 1793</t>
  </si>
  <si>
    <t>1794 a 1795</t>
  </si>
  <si>
    <t>1796 a 1797</t>
  </si>
  <si>
    <t>1798 a 1799</t>
  </si>
  <si>
    <t>1800 a 1801</t>
  </si>
  <si>
    <t>1802 a 1803</t>
  </si>
  <si>
    <t>1804 a 1805</t>
  </si>
  <si>
    <t>1806 a 1807</t>
  </si>
  <si>
    <t>1808 a 1809</t>
  </si>
  <si>
    <t>1810 a 1811</t>
  </si>
  <si>
    <t>1812 a 1813</t>
  </si>
  <si>
    <t>1814 a 1815</t>
  </si>
  <si>
    <t>1816 a 1817</t>
  </si>
  <si>
    <t>1818 a 1819</t>
  </si>
  <si>
    <t>1820 a 1821</t>
  </si>
  <si>
    <t>1822 a 1823</t>
  </si>
  <si>
    <t>1824 a 1825</t>
  </si>
  <si>
    <t>1826 a 1827</t>
  </si>
  <si>
    <t>1828 a 1831</t>
  </si>
  <si>
    <t>1832 a 1833</t>
  </si>
  <si>
    <t>1834 a 1835</t>
  </si>
  <si>
    <t>1835 a 1837</t>
  </si>
  <si>
    <t>1837 a 1839</t>
  </si>
  <si>
    <t>1839 a 1841</t>
  </si>
  <si>
    <t>1841 a 1843</t>
  </si>
  <si>
    <t>1843 a 1845</t>
  </si>
  <si>
    <t>1845 a 1846</t>
  </si>
  <si>
    <t>1846 a 1847</t>
  </si>
  <si>
    <t>1847 a 1849</t>
  </si>
  <si>
    <t>1849 a 1850</t>
  </si>
  <si>
    <t>1850 a 1851</t>
  </si>
  <si>
    <t>1851 a 1853</t>
  </si>
  <si>
    <t>1853 a 1855</t>
  </si>
  <si>
    <t>1855 a 1857</t>
  </si>
  <si>
    <t>1857 a 1858</t>
  </si>
  <si>
    <t>1858 a 1859</t>
  </si>
  <si>
    <t>1859 a 1860</t>
  </si>
  <si>
    <t>1859 a 1861</t>
  </si>
  <si>
    <t>1861 a 1862</t>
  </si>
  <si>
    <t>1862 a 1863</t>
  </si>
  <si>
    <t>1863 a 1864</t>
  </si>
  <si>
    <t>1864 a 1865</t>
  </si>
  <si>
    <t>1865 a 1866</t>
  </si>
  <si>
    <t>1866 a 1867</t>
  </si>
  <si>
    <t>1867 a 1868</t>
  </si>
  <si>
    <t>1868 a 1869</t>
  </si>
  <si>
    <t>1869 a 1870</t>
  </si>
  <si>
    <t>1870 a 1871</t>
  </si>
  <si>
    <t>1871 a 1872</t>
  </si>
  <si>
    <t>1872 a 1873</t>
  </si>
  <si>
    <t>Datos libro</t>
  </si>
  <si>
    <t>Administración de la Casa de Moneda, Bogotá, noviembre 18 de 1973 (sic) Justo Briceño</t>
  </si>
  <si>
    <t>Que manifiesta la introducción y amonedación de metales, efectuada en la Casa de Moneda de Bogotá en los últimos quince años</t>
  </si>
  <si>
    <t xml:space="preserve"> INTRODUCCION</t>
  </si>
  <si>
    <t>AMONEDACION</t>
  </si>
  <si>
    <t>DE ORO</t>
  </si>
  <si>
    <t>DE PLATA</t>
  </si>
  <si>
    <t>Peso Reducido</t>
  </si>
  <si>
    <t xml:space="preserve">Dobles Condores </t>
  </si>
  <si>
    <t>Condores</t>
  </si>
  <si>
    <t>Medios Conds</t>
  </si>
  <si>
    <t>Ctos de cond</t>
  </si>
  <si>
    <t>Décimos de Condor</t>
  </si>
  <si>
    <t>Medio</t>
  </si>
  <si>
    <t>20 centavos</t>
  </si>
  <si>
    <t xml:space="preserve">10 centavos </t>
  </si>
  <si>
    <t xml:space="preserve">5 centavos </t>
  </si>
  <si>
    <t>De lo amonedado en oro</t>
  </si>
  <si>
    <t>De lo amonedado en plata</t>
  </si>
  <si>
    <t>De lo amonedado en oro y plata</t>
  </si>
  <si>
    <t>Gs</t>
  </si>
  <si>
    <t>$</t>
  </si>
  <si>
    <t>Mlls</t>
  </si>
  <si>
    <t>Administración de la Casa de Moneda, Bogotá, noviembre 18 de 1873  Justo Briceño</t>
  </si>
  <si>
    <t>De las introducciones y amonedación de metales en la Casa de Moneda de Popayán, desde el año de 1753 a 31 de agosto de 1873</t>
  </si>
  <si>
    <t>Valor de la amonedación</t>
  </si>
  <si>
    <t>Gramos</t>
  </si>
  <si>
    <t>Milésimos</t>
  </si>
  <si>
    <t>1753 A 1859</t>
  </si>
  <si>
    <t>Dato en libro</t>
  </si>
  <si>
    <t xml:space="preserve">Popayán, enero 14 de 1873 </t>
  </si>
  <si>
    <t>El administrador -Tesorero- Jeremías Cárdenas M.</t>
  </si>
  <si>
    <t>Que manifiesta la introducción y amonedación de metales, efectuada en la Casa de Moneda de Medellín en los años de 1863 y 1864 y 1867 a 31 de agosto de 1873</t>
  </si>
  <si>
    <t>Quintos Condor</t>
  </si>
  <si>
    <t>Medio Pesos</t>
  </si>
  <si>
    <t>5 centavos</t>
  </si>
  <si>
    <t>cents</t>
  </si>
  <si>
    <t>Medellín.22 de diciembre de 1873</t>
  </si>
  <si>
    <t>El Administrador, Antonio Maria Restrepo</t>
  </si>
  <si>
    <t>Centavos</t>
  </si>
  <si>
    <t>NOTA: Se advierte que la Casa de Moneda de Medllin estuvo en receso en los años de 1865 y 1866</t>
  </si>
  <si>
    <t>Comparativo de la exportación de los principales productos del país, en diversas epocas, tomadas desde 1834 hasta 1872 (*)</t>
  </si>
  <si>
    <t>ARTICULOS</t>
  </si>
  <si>
    <t>1838 a 1839</t>
  </si>
  <si>
    <t>1843 a 1844</t>
  </si>
  <si>
    <t>1854 a 1855</t>
  </si>
  <si>
    <t>(a)</t>
  </si>
  <si>
    <t>(b)</t>
  </si>
  <si>
    <t>( c)</t>
  </si>
  <si>
    <t>(d)</t>
  </si>
  <si>
    <t>( e)</t>
  </si>
  <si>
    <t>(f)</t>
  </si>
  <si>
    <t>(g)</t>
  </si>
  <si>
    <t>(h)</t>
  </si>
  <si>
    <t>Algodón</t>
  </si>
  <si>
    <t>k</t>
  </si>
  <si>
    <t>Alpargatas</t>
  </si>
  <si>
    <t>´$ (1)</t>
  </si>
  <si>
    <t>´$ (2)</t>
  </si>
  <si>
    <t>´$ (3)</t>
  </si>
  <si>
    <t>´$ (4)</t>
  </si>
  <si>
    <t>Añil</t>
  </si>
  <si>
    <t>Arroz</t>
  </si>
  <si>
    <t>Azúcar</t>
  </si>
  <si>
    <t>Balsamos y raices medicinales</t>
  </si>
  <si>
    <t>Caballos</t>
  </si>
  <si>
    <t>no</t>
  </si>
  <si>
    <t>Cacao</t>
  </si>
  <si>
    <t>Café</t>
  </si>
  <si>
    <t xml:space="preserve">Caucho </t>
  </si>
  <si>
    <t>Carey</t>
  </si>
  <si>
    <t>Cocos</t>
  </si>
  <si>
    <t>Costales</t>
  </si>
  <si>
    <t>Cueros de todas clases</t>
  </si>
  <si>
    <t>nO</t>
  </si>
  <si>
    <t>Esferas</t>
  </si>
  <si>
    <t>Insectos y pájaros disecados</t>
  </si>
  <si>
    <t>Maderas</t>
  </si>
  <si>
    <t>Trozas</t>
  </si>
  <si>
    <t>Maíz</t>
  </si>
  <si>
    <t>s</t>
  </si>
  <si>
    <t>Mineral</t>
  </si>
  <si>
    <t>Mulas</t>
  </si>
  <si>
    <t>Palos de tinte</t>
  </si>
  <si>
    <t>Panela</t>
  </si>
  <si>
    <t xml:space="preserve">Perlas </t>
  </si>
  <si>
    <t>Quina</t>
  </si>
  <si>
    <t>Reses</t>
  </si>
  <si>
    <t>Sombreros</t>
  </si>
  <si>
    <t>$ (6)</t>
  </si>
  <si>
    <t>$ (7)</t>
  </si>
  <si>
    <t>$ (8)</t>
  </si>
  <si>
    <t>$ (9)</t>
  </si>
  <si>
    <t>$ (10)</t>
  </si>
  <si>
    <t>$ (11)</t>
  </si>
  <si>
    <t>$ (12)</t>
  </si>
  <si>
    <t>Tagua</t>
  </si>
  <si>
    <t>Tejidos del país</t>
  </si>
  <si>
    <t>(*) La exportación de tabaco solo figura desde el primer año de este cuadro, posterior a la abolición del monopolio de 1850.  Los datos parciales tan diversos no han permitido, como se ve, reducir algunos artículos a cantidades de una misma especie.  La Oficina ha mandado ya a las Aduanas nuevos modelos para dar de aquí en adelante uniformidad a los datos de las importanciones y exportaciones</t>
  </si>
  <si>
    <t>Cuadro Número 5 Memoria de hacienda de 1836</t>
  </si>
  <si>
    <t>Cuadro Número 15 Memoria de hacienda de 1839</t>
  </si>
  <si>
    <t>Cuadro Número 14 Memoria de hacienda de 1845</t>
  </si>
  <si>
    <t>Cuadro Número 13 Memoria de hacienda de 1856</t>
  </si>
  <si>
    <t>Cuadro Número 21 Memoria de hacienda de 1859</t>
  </si>
  <si>
    <t>Cuadro C Memoria de hacienda de 1866</t>
  </si>
  <si>
    <t>Resumen de exportaciones Memoria de Hacienda 1870</t>
  </si>
  <si>
    <t>Resumen de exportaciones Memoria de Hacienda 1873</t>
  </si>
  <si>
    <t>Los $ 5 corresponden a 40 pares de alpargatas</t>
  </si>
  <si>
    <t>Los $ 160 corresponden a 2892 pares de alpargatas</t>
  </si>
  <si>
    <t>Los $ 2025 corresponden a 22076 pares de alpargatas</t>
  </si>
  <si>
    <t>Los $ 773 corresponden a 2950 kilogramos de alpargatas</t>
  </si>
  <si>
    <t>Los $ 8276 corresponden a 2856 sombreros</t>
  </si>
  <si>
    <t>Los $ 8220 corresponden a 5625 sombreros</t>
  </si>
  <si>
    <t>Los $ 14369 corresponden a 15264 sombreros</t>
  </si>
  <si>
    <t>Los $ 263146 corresponden a 285000 sombreros</t>
  </si>
  <si>
    <t>Los $ 1324129 corresponden a 1249625 sombreros</t>
  </si>
  <si>
    <t>Los $ 55663 corresponden a 4830 kilogramos de sombreros</t>
  </si>
  <si>
    <t>Los $ 304240 corresponden a 52041 kilogramos sombreros</t>
  </si>
  <si>
    <t>Los $ 296376 corresponden a 40527 kilogramos de sombreros</t>
  </si>
  <si>
    <t>Puede verse por estos ejemplos la imperfección de los datos de la Estadísitica Comercial</t>
  </si>
  <si>
    <t>comparativo de las exportaciones de oro y plata amonedado y en barras, efectuadas en algunos años de 1835 a 1872</t>
  </si>
  <si>
    <t>Documentos justificativos de estas cifras</t>
  </si>
  <si>
    <t>En polvo, barras y alhajas</t>
  </si>
  <si>
    <t>Amonedado</t>
  </si>
  <si>
    <t>De ambas clases</t>
  </si>
  <si>
    <t>En  barras y alhajas</t>
  </si>
  <si>
    <t>Amonedada</t>
  </si>
  <si>
    <t>1835 a 1836</t>
  </si>
  <si>
    <t>Cuadro número 11 Memoria de Hacienda 1837</t>
  </si>
  <si>
    <t>Cuadro número 13 Memoria de Hacienda 1838</t>
  </si>
  <si>
    <t>Cuadro número 15 Memoria de Hacienda 1839</t>
  </si>
  <si>
    <t>Cuadro número 6 Memoria de Hacienda 1840</t>
  </si>
  <si>
    <t>Cuadro número 11 Memoria de Hacienda 1843</t>
  </si>
  <si>
    <t>Cuadro número 11 Memoria de Hacienda 1845</t>
  </si>
  <si>
    <t>Cuadro número 10 Memoria de Hacienda 1846</t>
  </si>
  <si>
    <t>Cuadro número 8 Memoria de Hacienda 1857</t>
  </si>
  <si>
    <t>Cuadro número 12 Memoria de Hacienda 1858</t>
  </si>
  <si>
    <t>Cuadro número 21 Memoria de Hacienda 1859</t>
  </si>
  <si>
    <t>Cuadro número C Memoria de Hacienda 1866</t>
  </si>
  <si>
    <t>Cuadro número 10 Memoria de Hacienda 1867</t>
  </si>
  <si>
    <t>Resumen de las exportaciones Memoria de Hacienda 1869</t>
  </si>
  <si>
    <t>Resumen de las exportaciones Memoria de Hacienda 1870</t>
  </si>
  <si>
    <t>Resumen de las exportaciones Memoria de Hacienda 1871</t>
  </si>
  <si>
    <t>Resumen de las exportaciones Memoria de Hacienda 1872</t>
  </si>
  <si>
    <t>Resumen de las exportaciones Memoria de Hacienda 1873</t>
  </si>
  <si>
    <t>Toneladas importadas</t>
  </si>
  <si>
    <t>KILOS</t>
  </si>
  <si>
    <t>AD VALOREM</t>
    <phoneticPr fontId="0" type="noConversion"/>
  </si>
  <si>
    <t>VOLUMEN DE IMPORTACIONES</t>
    <phoneticPr fontId="0" type="noConversion"/>
  </si>
  <si>
    <t>DERECHOS DE IMPORTACIÓN</t>
    <phoneticPr fontId="0" type="noConversion"/>
  </si>
  <si>
    <t>IMPLÍCITA</t>
    <phoneticPr fontId="0" type="noConversion"/>
  </si>
  <si>
    <t>Sin arancel</t>
  </si>
  <si>
    <t>Primera clase</t>
  </si>
  <si>
    <t>1832 - 33</t>
    <phoneticPr fontId="0" type="noConversion"/>
  </si>
  <si>
    <t xml:space="preserve"> </t>
    <phoneticPr fontId="0" type="noConversion"/>
  </si>
  <si>
    <t>1834 - 35</t>
    <phoneticPr fontId="0" type="noConversion"/>
  </si>
  <si>
    <t>1835 - 36</t>
    <phoneticPr fontId="0" type="noConversion"/>
  </si>
  <si>
    <t>1836 - 37</t>
    <phoneticPr fontId="0" type="noConversion"/>
  </si>
  <si>
    <t>1837 - 38</t>
    <phoneticPr fontId="0" type="noConversion"/>
  </si>
  <si>
    <t>1838 - 39</t>
    <phoneticPr fontId="0" type="noConversion"/>
  </si>
  <si>
    <t>1839 - 40</t>
    <phoneticPr fontId="0" type="noConversion"/>
  </si>
  <si>
    <t>1840 - 41</t>
    <phoneticPr fontId="0" type="noConversion"/>
  </si>
  <si>
    <t>1842 - 43</t>
    <phoneticPr fontId="0" type="noConversion"/>
  </si>
  <si>
    <t>1843 - 44</t>
    <phoneticPr fontId="0" type="noConversion"/>
  </si>
  <si>
    <t>1851 - 52</t>
    <phoneticPr fontId="0" type="noConversion"/>
  </si>
  <si>
    <t>1854 - 55</t>
    <phoneticPr fontId="0" type="noConversion"/>
  </si>
  <si>
    <t>1855 - 56</t>
    <phoneticPr fontId="0" type="noConversion"/>
  </si>
  <si>
    <t>1856 - 57</t>
    <phoneticPr fontId="0" type="noConversion"/>
  </si>
  <si>
    <t>1857 - 58</t>
    <phoneticPr fontId="0" type="noConversion"/>
  </si>
  <si>
    <t>1858 - 59</t>
    <phoneticPr fontId="0" type="noConversion"/>
  </si>
  <si>
    <t>1864 - 65</t>
    <phoneticPr fontId="0" type="noConversion"/>
  </si>
  <si>
    <t>1865 - 66</t>
    <phoneticPr fontId="0" type="noConversion"/>
  </si>
  <si>
    <t>Informe de Hacienda 1890</t>
  </si>
  <si>
    <t>1866 - 67</t>
    <phoneticPr fontId="0" type="noConversion"/>
  </si>
  <si>
    <t>1867 - 68</t>
    <phoneticPr fontId="0" type="noConversion"/>
  </si>
  <si>
    <t>Informe de Hacienda 1892</t>
  </si>
  <si>
    <t>1868 - 69</t>
    <phoneticPr fontId="0" type="noConversion"/>
  </si>
  <si>
    <t>1869 - 70</t>
    <phoneticPr fontId="0" type="noConversion"/>
  </si>
  <si>
    <t>Informe de Hacienda 1894</t>
  </si>
  <si>
    <t>1870 - 71</t>
    <phoneticPr fontId="0" type="noConversion"/>
  </si>
  <si>
    <t>1871 - 72</t>
    <phoneticPr fontId="0" type="noConversion"/>
  </si>
  <si>
    <t>1872 - 73</t>
    <phoneticPr fontId="0" type="noConversion"/>
  </si>
  <si>
    <t>1873 - 74</t>
    <phoneticPr fontId="0" type="noConversion"/>
  </si>
  <si>
    <t>Informe de Hacienda 1898</t>
  </si>
  <si>
    <t>1874 - 75</t>
    <phoneticPr fontId="0" type="noConversion"/>
  </si>
  <si>
    <t>1875 - 76</t>
    <phoneticPr fontId="0" type="noConversion"/>
  </si>
  <si>
    <t>1876 - 77</t>
    <phoneticPr fontId="0" type="noConversion"/>
  </si>
  <si>
    <t>1877 - 78</t>
    <phoneticPr fontId="0" type="noConversion"/>
  </si>
  <si>
    <t>1878 - 79</t>
    <phoneticPr fontId="0" type="noConversion"/>
  </si>
  <si>
    <t>1879 - 80</t>
    <phoneticPr fontId="0" type="noConversion"/>
  </si>
  <si>
    <t>1880 - 81</t>
    <phoneticPr fontId="0" type="noConversion"/>
  </si>
  <si>
    <t>1881 - 82</t>
    <phoneticPr fontId="0" type="noConversion"/>
  </si>
  <si>
    <t>kilos</t>
    <phoneticPr fontId="0" type="noConversion"/>
  </si>
  <si>
    <t>Bogotá</t>
  </si>
  <si>
    <t>Popayán</t>
  </si>
  <si>
    <t>Medellín</t>
    <phoneticPr fontId="0" type="noConversion"/>
  </si>
  <si>
    <t xml:space="preserve">kilos </t>
    <phoneticPr fontId="0" type="noConversion"/>
  </si>
  <si>
    <t>gramos</t>
    <phoneticPr fontId="0" type="noConversion"/>
  </si>
  <si>
    <t>ORO</t>
    <phoneticPr fontId="0" type="noConversion"/>
  </si>
  <si>
    <t>%</t>
    <phoneticPr fontId="0" type="noConversion"/>
  </si>
  <si>
    <t>INGRESOS Y EGRESOS DE LAS PROVINCIAS</t>
  </si>
  <si>
    <t>Pesos oro</t>
  </si>
  <si>
    <t>CUADRO No. 1</t>
  </si>
  <si>
    <t>CUADRO JENERAL</t>
  </si>
  <si>
    <t>DE LOS INGRESOS QUE HAN TENIDO LAS RENTAS PROVINCIALES EN EL AÑO ECONÓMICO CONTADO DESDE 1º DE SEPTIEMBRE DE 1841 HASTA 31 DE AGOSTO DE 1842</t>
  </si>
  <si>
    <t>PROVINCIAS.</t>
  </si>
  <si>
    <t>Fondos comunes.</t>
  </si>
  <si>
    <t>Fondos de aplicación especial.</t>
  </si>
  <si>
    <t>Totales.</t>
  </si>
  <si>
    <t>Para la enseñanza pública.</t>
  </si>
  <si>
    <t>Para la mejora i conservacion de las vias de comunicación.</t>
  </si>
  <si>
    <t>De fondos de aplicación especial.</t>
  </si>
  <si>
    <t>Jenerales.</t>
  </si>
  <si>
    <t>Antioquia</t>
  </si>
  <si>
    <t>Buenaventura</t>
  </si>
  <si>
    <t>Cartajena</t>
  </si>
  <si>
    <t>Cauca</t>
  </si>
  <si>
    <t>Chocó</t>
  </si>
  <si>
    <t>Mariquita</t>
  </si>
  <si>
    <t>Monpós</t>
  </si>
  <si>
    <t>Neiva</t>
  </si>
  <si>
    <t>Pamplona</t>
  </si>
  <si>
    <t>Panamá</t>
  </si>
  <si>
    <t>Popayan</t>
  </si>
  <si>
    <t>Riohacha</t>
  </si>
  <si>
    <t>Santamarta</t>
  </si>
  <si>
    <t>Socorro</t>
  </si>
  <si>
    <t>Tunja</t>
  </si>
  <si>
    <t>Velez</t>
  </si>
  <si>
    <t>Veraguas</t>
  </si>
  <si>
    <t>NOTAS.---- De las provincias de Pasto y Santamarta no han venido los datos  necesarios.</t>
  </si>
  <si>
    <t>Bogotá 2 de marzo de 1843</t>
  </si>
  <si>
    <t>Mariano Ospina.</t>
  </si>
  <si>
    <t>CUADRO No. 2</t>
  </si>
  <si>
    <t>DE LOS EGRESOS QUE HAN TENIDO LAS RENTAS PROVINCIALES EN EL AÑO ECONÓMICO CONTADO DESDE 1º DE SEPTIEMBRE DE 1841 HASTA 31 DE AGOSTO DE 1842</t>
  </si>
  <si>
    <t>NOTAS.-----1.ª De las provincias de Pasto y Santamarta no se han recibido los datos necesarios.</t>
  </si>
  <si>
    <t xml:space="preserve">                        2.ª En la provincia del Cauca, las rentas provinciales no tuvieron egreso en el año á que se refiere este cuadro.</t>
  </si>
  <si>
    <t>CUADRO No. 3</t>
  </si>
  <si>
    <t>DE LOS INGRESOS QUE HAN TENIDO LAS RENTAS MUNICIPALES EN EL AÑO ECONÓMICO QUE PRINCIPIÓ EN 1º DE SEPTIEMBRE DE 1841, I CONCLUYÓ EN 31 DE AGOSTO DE 1842</t>
  </si>
  <si>
    <t>NOTAS.---- De las provincias de Cartajena, Pasto y Santamarta no se han recibido los datos  necesarios.</t>
  </si>
  <si>
    <t>CUADRO No. 4</t>
  </si>
  <si>
    <t>DE LOS EGRESOS QUE HAN TENIDO LAS RENTAS MUNICIPALES EN EL AÑO ECONÓMICO QUE PRINCIPIÓ EN 1º DE SEPTIEMBRE DE 1841, I CONCLUYÓ EN 31 DE AGOSTO DE 1842</t>
  </si>
  <si>
    <t>CUADRO No. 5</t>
  </si>
  <si>
    <t>DE LOS INGRESOS QUE HAN TENIDO LAS RENTAS COMUNALES EN EL AÑO ECONÓMICO QUE PRINCIPIÓ EN 1º DE SEPTIEMBRE DE 1841, Y CONCLUYÓ EN 31 DE AGOSTO DE 1842</t>
  </si>
  <si>
    <t>CUADRO No. 6</t>
  </si>
  <si>
    <t>DE LOS ENGRESOS QUE HAN TENIDO LAS RENTAS COMUNALES EN EL AÑO ECONÓMICO QUE PRINCIPIÓ EN 1º DE SEPTIEMBRE DE 1841, I CONCLUYÓ EN 31 DE AGOSTO DE 1842</t>
  </si>
  <si>
    <t>CUADRO No. 7</t>
  </si>
  <si>
    <t>DE LOS INGRESOS QUE HAN TENIDO LAS RENTAS PROVINCIALES EN EL AÑO ECONÓMICO CONTADO DESDE 1º DE SEPTIEMBRE DE 1838 HASTA  31 DE AGOSTO DE 1839</t>
  </si>
  <si>
    <t>Monpox</t>
  </si>
  <si>
    <t>Veragua</t>
  </si>
  <si>
    <t>Bogotá, 2 de marzo de 1840</t>
  </si>
  <si>
    <t>Eusebio Borrero.</t>
  </si>
  <si>
    <t>CUADRO No. 8</t>
  </si>
  <si>
    <t>DE LOS EGRESOS QUE HAN TENIDO LAS RENTAS PROVINCIALES EN EL AÑO ECONÓMICO CONTADO DE 1º DE SEPTIEMBRE DE 1838 Á  31 DE AGOSTO DE 1839</t>
  </si>
  <si>
    <t>CUADRO No. 9</t>
  </si>
  <si>
    <t>DE LOS INGRESOS QUE HAN TENIDO LAS RENTAS MUNICIPALES EN EL AÑO ECONÓMICO QUE PRINCIPIÓ EN 1º DE SEPTIEMBRE DE 1838 I CONCLUYÓ EN   31 DE AGOSTO DE 1839</t>
  </si>
  <si>
    <t>CUADRO No. 10</t>
  </si>
  <si>
    <t>DE LOS EGRESOS QUE HAN TENIDO LAS RENTAS MUNICIPALES EN EL AÑO ECONÓMICO CONTADO DE 1º DE SEPTIEMBRE DE 1838 Á  31 DE AGOSTO DE 1839</t>
  </si>
  <si>
    <t>DE LOS INGRESOS QUE HAN TENIDO LAS RENTAS COMUNALES EN EL AÑO ECONÓMICO QUE PRINCIPIÓ EN 1º DE SEPTIEMBRE DE 1838 I TERMINÓ EN   31 DE AGOSTO DE 1839</t>
  </si>
  <si>
    <t>CUADRO No. 11</t>
  </si>
  <si>
    <t>DE LOS EGRESOS QUE HAN TENIDO LAS RENTAS COMUNALES EN EL AÑO ECONÓMICO QUE PRINCIPIÓ EN 1º DE SEPTIEMBRE DE 1838, Y TERMINÓ EN 31 DE AGOSTO DE 1839</t>
  </si>
  <si>
    <t>CUADRO No. 12</t>
  </si>
  <si>
    <t>de los ingresos que han tenido las rentas provinciales en el año económico contado desde I° de setiembre de 1837 , hasta 31 de agosto de 1838.</t>
  </si>
  <si>
    <t>Panama</t>
  </si>
  <si>
    <t>NOTA El gobernador de la provincia de la Veragua no ha remitido el dato que se le pidió oportunamente. Bogotá 2 de marzo de 1838.</t>
  </si>
  <si>
    <t>Pedro A. Herran</t>
  </si>
  <si>
    <t>CUADRO No. 13</t>
  </si>
  <si>
    <t>de los egresos que han tenido las rentas provinciales en el año económico contado desde I° de setiembre de 1837 , hasta 31 de agosto de 1838.</t>
  </si>
  <si>
    <t>CUADRO No. 14</t>
  </si>
  <si>
    <t>de los ingresos que han tenido las rentas municipales en el año económico contado desde I° de setiembre de 1837 , hasta 31 de agosto de 1838.</t>
  </si>
  <si>
    <t xml:space="preserve">NOTA-- Faltan en este cuadro los datos correspondientes á los siguientes cantones-- San Martin, provincia de Bogotá; Ronaldillo y Raposo, provincia de Buenaventura; Chinú i San Andres, provincia de Cartajena; Magangué y Ocaña,provincia de Mompox;Tumaco, provincia de Pasto; i Amaguer,provincia de Popayan. Támpoco están inclusos los datos de los cantones de Cipaquirá i ubaté de la provincia de Bogotá á causa de que aun no se han separado las rentas municipales de las comunales: ni los del canton del Chaparral de la de Mariquita porque solo desde el mes de octubre se han establecido allí rentas municipales, segun avisos de los respectivos gobernadores. faltan igualmente los datos de los cantones que componen las provincias de Casanare, Panamá i Veragua, por no haberse recibido las gobernaciones. Bogotá, 2 de marzo de 1839 </t>
  </si>
  <si>
    <t>CUADRO No. 15</t>
  </si>
  <si>
    <t>de los egresos que han tenido las rentas municipales en el año económico contado desde I° de setiembre de 1837 , hasta 31 de agosto de 1838.</t>
  </si>
  <si>
    <t>NOTAS. -- Faltan en este cuadro los datos correspondientes á los siguientes cantones. San Martin, provincia de Bogotá, Ronaldiño y Raposo provincia de Buenaventura; Chinú i San Andres, provincia de Monpox; Tumaco, provincia de Pasto; Almaguer, provoncia de Popayan. Tampoco están inclusos los datos de los cantones de Cipaquirá i Ubaté de la provincia de Bogotá, á causa de que no se han separado las rentas municipales de las comunales: ni los del canton de Chaparral de la de Mariquita, porque solo desde el mes de octubre se han establecido allí rentas municipales segun avisos de los respectivos gobernadores. Faltan igualmente los datos de los cantones que componen la provincias de Casanare, Panamá i Veragua, por haberse recibido de las gobernaciones. Bogota, 2 de marzo de 1839. -- PEDRO A. HERRAN.</t>
  </si>
  <si>
    <t>CUADRO No. 16</t>
  </si>
  <si>
    <t>de los ingresos que han tenido las rentas comunales en el año económico contado desde I° de setiembre de 1837 , hasta 31 de agosto de 1838.</t>
  </si>
  <si>
    <t>NOTA: Por no haberse recibido los correspondientes datos, no se han incluido en el presente cuadro las noticias relativas á las rentas comunales de los distritos parroquiales siguientes: Provincias: de Antioquia, San Bartolomé, La Paz i Cáceres. -- Bogotá: los de los cantones de Cáquesa, Funza, Fusagasuga, la Mesa i San Martin-- Buenaventura: los de los cantones de Raposo, Roldanillo i Micai-- Cartajena: los de los cantones de Chinu i San Andres, i el de Tolú nuevo.--- Mompox: los de los de Magangué, Majagual i Ocaña -- Pasto: los del de Tumaco. --Popayan: los del Almaguer. -- Riohacha: los de Barranca, Camarones, Fonseca, Moreno i Soldado. - Santamarta: los de Taganga, Bonda, Masinga, Sitionuevo, Guaimaro, Puntagorda, Atanques, Paz, Tupes, Palmira, Jobo, San Sebastian, Pinon, Meredia, Guamal, Cimichagua, Media-luna i Fundacion.--De las provincias de Casanare, Panamá i Veragua faltan todos los datos. - Bogotá 2 de marzode 1839. -- PEDRO A. HERRAN.</t>
  </si>
  <si>
    <t>CUADRO No. 17</t>
  </si>
  <si>
    <t>de los egresos que han tenido las rentas comunales en el año económico contado desde I° de setiembre de 1837 , hasta 31 de agosto de 1838.</t>
  </si>
  <si>
    <t>NOTA. -- Por no haberse recibido los correspondientes datos, no s e han incluido en el presente cuadro las noticias relativas á las rentas comunales de los distritos parroquiales siguientes. -- Provincias: de Antioquia, San Bartolomé, La Paz i Cáceres. Bogotá: de los cantones de Caquesa, Funza, Fusagasugá, la Mesa y San Martin;-- Buenaventura: los de los cantones de Raposo, Ronaldillo i Micaí. -- Cartajena: los de los cantones de Chinú i San Andres, i de Tolú nuevo. Mompox: los de los de Magangué, Majagual i Ocaña ---Pasto: los del tumaco. -- Popayan: los del de Almaguer -- Riohacha: los de Barranca, Camarones,  Fonseca, Moreno i Soldado -- Santamarta: los de Taganga, Bonda, Masinga, Sitionuevo, Guaimaro, Puntagorda, Atanques, Paz, Tupes, Palmira, Jobo, San Sebastian, Piñon, Meredia, Guamal, Chimichagua, Media-luna i Fundacion. -- De las provincias de Casanare, Panamá i Veragua faltan todos los datos. Bogotá 2 de marzo de 1839. -- PEDRO A. HERRAN.</t>
  </si>
  <si>
    <t>CUADRO No. 18</t>
  </si>
  <si>
    <t>NUMERO 1.</t>
  </si>
  <si>
    <t>CUADRO de los ingresos i egresos  que tuvieron las rentas municipales de las provincias en el año economico que terminó en 31 de agosto de 1850.</t>
  </si>
  <si>
    <t>INGRESOS.</t>
  </si>
  <si>
    <t>EGRESOS.</t>
  </si>
  <si>
    <t>DIFERENCIAS.</t>
  </si>
  <si>
    <t>A FAVOR</t>
  </si>
  <si>
    <t>EN CONTRA</t>
  </si>
  <si>
    <t xml:space="preserve">Reales. </t>
  </si>
  <si>
    <t>Cent.</t>
  </si>
  <si>
    <t>Azuero</t>
  </si>
  <si>
    <t>Barbacoas</t>
  </si>
  <si>
    <t>Fábrega</t>
  </si>
  <si>
    <t>Mompos</t>
  </si>
  <si>
    <t>Ocaña</t>
  </si>
  <si>
    <t>Santander</t>
  </si>
  <si>
    <t>Soto</t>
  </si>
  <si>
    <t>Tundama</t>
  </si>
  <si>
    <t>Túquerres</t>
  </si>
  <si>
    <t>Valle Dupar</t>
  </si>
  <si>
    <t>Vélez</t>
  </si>
  <si>
    <t>Veráguas</t>
  </si>
  <si>
    <t>Nota. De las provincias cuyas casillas se hallan en blanco en este cuadro, no se han recibido los datos respectivos. Bogotá, 2 de marzo de 1851. CAMACHO.</t>
  </si>
  <si>
    <t>CUADRO No. 19</t>
  </si>
  <si>
    <t>NUMERO 2.</t>
  </si>
  <si>
    <t>CUADRO de los ingresos i egresos de las rentas municipales de los distritos parroquiales en el año economico que terminó en 31 de agosto de 1851.</t>
  </si>
  <si>
    <t>Nota. De las provincias cuyas casillas se hallan en blanco no se han recibido los datos respectivos. Bogotá, 2 de marzo de 1851. CAMACHO.</t>
  </si>
  <si>
    <t>NUMERO 6.</t>
  </si>
  <si>
    <t>CUADRO de los ingresosi egresos que han tenido las rentas municipios provinciales en el año economico contado de 1° de set.e de 1848 a 31 de agosto de 1849.</t>
  </si>
  <si>
    <t>Chiriquí</t>
  </si>
  <si>
    <t>Nota. Los datos correspondientes a las provincias de Bogotá, Casanare, Cauca, Chiriquí, Mompos, Ocaña i Panamá no se han incluido en este cuadro por no haberse recibido. Bogotá 2 de marzo de 1850. ZALDUA.</t>
  </si>
  <si>
    <t>CUADRO No. 20</t>
  </si>
  <si>
    <t>NUMERO 7.</t>
  </si>
  <si>
    <t>CUADRO de los ingresos i egresos  que han tenido las rentas municipales de los distritos parroquiales en el año economico contado de 1° de set.e de 1848 a 31 de agosto de 1849.</t>
  </si>
  <si>
    <t>Nota. Los datos relativos a las provincias de Bogotá,Casanare, Cauca, Mompos, Ocaña, Panamá, Santamarta, i Veráguas no se han incluido en este cuadro por no haberse recibido en la Secretaría de mi cargo. Bogotá 2 de marzo de 1850. ZALDUA.</t>
  </si>
  <si>
    <t>CUADRO No. 21</t>
  </si>
  <si>
    <t>N. 1.</t>
  </si>
  <si>
    <t>CUADRO de los ingresosi egresos que han tenido los fondos comunes de las rentas provinciales en el año economico contado de 1° de setiembre de 1847 a 31 de agosto de 1848.</t>
  </si>
  <si>
    <t>NOTA. No se han incluido en este cuadro los datos correspondientes a las provincias de Barbacoas, Casanare i Veráguas, por no haberse recibido.  Bogotá 1°de marzo de 1849. --- Osorio.</t>
  </si>
  <si>
    <t>CUADRO No. 22</t>
  </si>
  <si>
    <t>N. 2.</t>
  </si>
  <si>
    <t>CUADRO de los ingresosi egresos que han tenido los fondos comunes de las rentas municipales en el año economico contado de 1° de setiembre de 1847 a 31 de agosto de 1848.</t>
  </si>
  <si>
    <t>NOTA. No se han incluido en este cuadro los datos correspondientes a las provincias de Barbacoas, Casanare, Socorro i Veráguas, por no haberse recibido; i tampoco se han comprendido los datos de los cantones de Tocaima de la provincia de Bogotá, de Honda i Castrolarma, de la de Mariquita, i de Chiringuaná, de la de Santamarta, por la misma razón.--.  Bogotá 1°de marzo de 1849. --- Osorio.</t>
  </si>
  <si>
    <t>CUADRO No. 23</t>
  </si>
  <si>
    <t>N. 3.</t>
  </si>
  <si>
    <t>CUADRO de los ingresosi egresos que han tenido las rentas de los distriros parroquiales en el año economico contado de 1° de setiembre de 1847 a 31 de agosto de 1848.</t>
  </si>
  <si>
    <t>NOTA. No se han incluido en este cuadro los datos correspondientes a las provincias de Barbacoas, Bogotá, Casanare, Cauca i Veráguas, por no haberse recibido; ni tampoco los de los cantones de Mariquita, Honda i Castrolarma, de la de Mariquita, por no contenerlos el cuadro enviado por la Gobernación. ---  Bogotá 1°de marzo de 1849. --- Osorio.</t>
  </si>
  <si>
    <t>CUADRO No. 24</t>
  </si>
  <si>
    <t xml:space="preserve"> de los ingresos i egresos que han tenido los fondos comunes de las rentas provinciales en el año economico contado de 1° de setiembre de 1846 a 31 de agosto de 1847.</t>
  </si>
  <si>
    <t>Céntimos</t>
  </si>
  <si>
    <t>NOTA. De las provincias de Bogotá, Casanare, Mariquita i Túquerres no se han recibido los datos relativos á este cuadro.  Bogotá 2°de marzo de 1848. --- OSORIO.</t>
  </si>
  <si>
    <t>CUADRO No. 25</t>
  </si>
  <si>
    <t xml:space="preserve"> de los ingresos i egresos que han tenido los fondos comunes de las rentas municipales  en el año economico contado de 1° de setiembre de 1846 a 31 de agosto de 1847.</t>
  </si>
  <si>
    <t>NOTA. De las provincias de Casanare i Túquerres no se han recibido los datos correspondientes á este cuadro.  Bogotá 2°de marzo de 1848. --- OSORIO.</t>
  </si>
  <si>
    <t>CUADRO No. 26</t>
  </si>
  <si>
    <t xml:space="preserve"> de los ingresos i egresos que han tenido los fondos comunes de las rentas comunales  en el año economico contado de 1° de setiembre de 1846 a 31 de agosto de 1847.</t>
  </si>
  <si>
    <t>NOTA. De las provincias de Bogotá, Casanare i Túquerres no se han recibido los datos relativos á este cuadro.  Bogotá 2°de marzo de 1848. --- OSORIO.</t>
  </si>
  <si>
    <t>CUADRO No. 27</t>
  </si>
  <si>
    <t xml:space="preserve"> de los ingresos i egresos que han tenido los fondos comunes de las rentas provinciales en el año economico contado de 1° de setiembre de 1845 a 31 de agosto de 1846.</t>
  </si>
  <si>
    <t>NOTA. No se ha recibido el cuadro del movimiento que tuvieron las rentas de la provincia de Rioacha, no obstante las perentorias órdenes dirijidas para obtenerlo. 2.a En las provincias de Barbacoas y Túquerres no existían rentas en el tiempo á que se refiere el presente cuadro. Bogotá 2°de marzo de 1847. --- OSORIO.</t>
  </si>
  <si>
    <t>CUADRO No. 28</t>
  </si>
  <si>
    <t xml:space="preserve"> de los ingresos i egresos que han tenido los fondos comunes de las rentas municipales  en el año economico contado de 1° de setiembre de 1845 a 31 de agosto de 1846.</t>
  </si>
  <si>
    <t>NOTA. No se han recibido los datos correspondientes á la provincia de Túquerres.  Bogotá 2°de marzo de 1847. --- OSORIO.</t>
  </si>
  <si>
    <t>CUADRO No. 29</t>
  </si>
  <si>
    <t xml:space="preserve"> de los ingresos i egresos que han tenido los fondos comunes de las rentas comunales  en el año economico contado de 1° de setiembre de 1845 a 31 de agosto de 1846.</t>
  </si>
  <si>
    <t>NOTA.  Los datos correspondientes á la provincia de Bogotá no se han recibido.  Bogotá 2°de marzo de 1847. --- OSORIO.</t>
  </si>
  <si>
    <t>Presupuesto del Estado de Antioquia</t>
  </si>
  <si>
    <t>Año fiscal 1882-1883</t>
  </si>
  <si>
    <t>RENTAS</t>
  </si>
  <si>
    <t>Telégrafos</t>
    <phoneticPr fontId="0" type="noConversion"/>
  </si>
  <si>
    <t>Correos</t>
    <phoneticPr fontId="0" type="noConversion"/>
  </si>
  <si>
    <t>Casa de moneda</t>
    <phoneticPr fontId="0" type="noConversion"/>
  </si>
  <si>
    <t>Impuestos</t>
    <phoneticPr fontId="0" type="noConversion"/>
  </si>
  <si>
    <t>Censos y alquileres</t>
    <phoneticPr fontId="0" type="noConversion"/>
  </si>
  <si>
    <t>Venta de bienes del Estado</t>
    <phoneticPr fontId="0" type="noConversion"/>
  </si>
  <si>
    <t>Contribuciones</t>
    <phoneticPr fontId="0" type="noConversion"/>
  </si>
  <si>
    <t>Licores destilados</t>
    <phoneticPr fontId="0" type="noConversion"/>
  </si>
  <si>
    <t>Derechos de deguello</t>
    <phoneticPr fontId="0" type="noConversion"/>
  </si>
  <si>
    <t>Derechos de consumo</t>
    <phoneticPr fontId="0" type="noConversion"/>
  </si>
  <si>
    <t>Derechos de tabaco</t>
    <phoneticPr fontId="0" type="noConversion"/>
  </si>
  <si>
    <t>Derechos de minas</t>
    <phoneticPr fontId="0" type="noConversion"/>
  </si>
  <si>
    <t>Derechos de registro</t>
    <phoneticPr fontId="0" type="noConversion"/>
  </si>
  <si>
    <t>papel timbrado</t>
    <phoneticPr fontId="0" type="noConversion"/>
  </si>
  <si>
    <t>Aprovechamientos</t>
    <phoneticPr fontId="0" type="noConversion"/>
  </si>
  <si>
    <t>Suma</t>
  </si>
  <si>
    <t>GASTOS</t>
    <phoneticPr fontId="0" type="noConversion"/>
  </si>
  <si>
    <t>Departamento de Deuda Pública</t>
    <phoneticPr fontId="0" type="noConversion"/>
  </si>
  <si>
    <t>Departamento de Gobierno</t>
    <phoneticPr fontId="0" type="noConversion"/>
  </si>
  <si>
    <t>Departamento de Justicia</t>
    <phoneticPr fontId="0" type="noConversion"/>
  </si>
  <si>
    <t>Departamento de lo Interior</t>
    <phoneticPr fontId="0" type="noConversion"/>
  </si>
  <si>
    <t>Departamento de Obras Públicas</t>
    <phoneticPr fontId="0" type="noConversion"/>
  </si>
  <si>
    <t>Departamento de Instrucción Pública</t>
    <phoneticPr fontId="0" type="noConversion"/>
  </si>
  <si>
    <t>Departamento de Beneficiencia</t>
    <phoneticPr fontId="0" type="noConversion"/>
  </si>
  <si>
    <t>Departamento de Hacienda</t>
    <phoneticPr fontId="0" type="noConversion"/>
  </si>
  <si>
    <t>Departamento de Guerra</t>
    <phoneticPr fontId="0" type="noConversion"/>
  </si>
  <si>
    <t>Fuente: Uribe, 1885</t>
  </si>
  <si>
    <t>ECONOMÍA POLÍTICA DE LA TRIBUTACIÓN EN COLOMBIA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</si>
</sst>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_(* #,##0_);_(* \(#,##0\);_(* &quot;-&quot;??_);_(@_)"/>
    <numFmt numFmtId="166" formatCode="_(* #,##0.0000000_);_(* \(#,##0.0000000\);_(* &quot;-&quot;??_);_(@_)"/>
    <numFmt numFmtId="167" formatCode="_(* #,##0.0_);_(* \(#,##0.0\);_(* &quot;-&quot;??_);_(@_)"/>
    <numFmt numFmtId="168" formatCode="_ * #,##0.00_ ;_ * \-#,##0.00_ ;_ * &quot;-&quot;??_ ;_ @_ "/>
    <numFmt numFmtId="169" formatCode="_ * #,##0_ ;_ * \-#,##0_ ;_ * &quot;-&quot;??_ ;_ @_ "/>
    <numFmt numFmtId="170" formatCode="_ * #,##0.0_ ;_ * \-#,##0.0_ ;_ * &quot;-&quot;??_ ;_ @_ "/>
    <numFmt numFmtId="171" formatCode="0.0%"/>
    <numFmt numFmtId="172" formatCode="_ &quot;$&quot;\ * #,##0.00_ ;_ &quot;$&quot;\ * \-#,##0.00_ ;_ &quot;$&quot;\ * &quot;-&quot;??_ ;_ @_ "/>
    <numFmt numFmtId="173" formatCode="&quot;$&quot;\ #,##0;[Red]&quot;$&quot;\ \-#,##0"/>
    <numFmt numFmtId="174" formatCode="#,##0.0"/>
  </numFmts>
  <fonts count="39" x14ac:knownFonts="1">
    <font>
      <sz val="10"/>
      <name val="Verdana"/>
    </font>
    <font>
      <sz val="12"/>
      <color theme="1"/>
      <name val="Calibri"/>
      <family val="2"/>
      <scheme val="minor"/>
    </font>
    <font>
      <sz val="12"/>
      <color rgb="FFFF0000"/>
      <name val="Calibri"/>
      <family val="2"/>
      <scheme val="minor"/>
    </font>
    <font>
      <b/>
      <sz val="12"/>
      <color theme="1"/>
      <name val="Calibri"/>
      <family val="2"/>
      <scheme val="minor"/>
    </font>
    <font>
      <sz val="10"/>
      <name val="Verdana"/>
    </font>
    <font>
      <b/>
      <sz val="10"/>
      <color theme="0"/>
      <name val="Verdana"/>
    </font>
    <font>
      <b/>
      <sz val="10"/>
      <color rgb="FF0B3CFF"/>
      <name val="Verdana"/>
    </font>
    <font>
      <b/>
      <sz val="10"/>
      <color theme="3" tint="0.39997558519241921"/>
      <name val="Verdana"/>
    </font>
    <font>
      <sz val="10"/>
      <color rgb="FFFF0000"/>
      <name val="Verdana"/>
    </font>
    <font>
      <b/>
      <sz val="10"/>
      <color rgb="FFFF0000"/>
      <name val="Verdana"/>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
      <b/>
      <sz val="11"/>
      <color indexed="8"/>
      <name val="Calibri"/>
      <family val="2"/>
    </font>
    <font>
      <b/>
      <sz val="20"/>
      <color indexed="8"/>
      <name val="Calibri"/>
      <family val="2"/>
    </font>
    <font>
      <sz val="11"/>
      <name val="Calibri"/>
      <family val="2"/>
    </font>
    <font>
      <sz val="11"/>
      <color indexed="10"/>
      <name val="Calibri"/>
      <family val="2"/>
    </font>
    <font>
      <b/>
      <sz val="11"/>
      <color indexed="10"/>
      <name val="Calibri"/>
      <family val="2"/>
    </font>
    <font>
      <b/>
      <sz val="9"/>
      <color indexed="81"/>
      <name val="Tahoma"/>
      <family val="2"/>
    </font>
    <font>
      <sz val="9"/>
      <color indexed="81"/>
      <name val="Tahoma"/>
      <family val="2"/>
    </font>
    <font>
      <sz val="10"/>
      <name val="Arial"/>
    </font>
    <font>
      <b/>
      <sz val="10"/>
      <name val="Arial"/>
      <family val="2"/>
    </font>
    <font>
      <i/>
      <sz val="10"/>
      <name val="Arial"/>
      <family val="2"/>
    </font>
    <font>
      <b/>
      <sz val="8"/>
      <color indexed="81"/>
      <name val="Tahoma"/>
    </font>
    <font>
      <sz val="8"/>
      <color indexed="81"/>
      <name val="Tahoma"/>
    </font>
    <font>
      <sz val="10"/>
      <color indexed="10"/>
      <name val="Arial"/>
      <family val="2"/>
    </font>
    <font>
      <b/>
      <sz val="10"/>
      <name val="Verdana"/>
    </font>
    <font>
      <sz val="9"/>
      <color indexed="8"/>
      <name val="Calibri"/>
    </font>
    <font>
      <sz val="11"/>
      <name val="Verdana"/>
    </font>
    <font>
      <b/>
      <sz val="11"/>
      <color theme="0"/>
      <name val="Calibri"/>
      <family val="2"/>
      <scheme val="minor"/>
    </font>
    <font>
      <sz val="8"/>
      <color theme="1"/>
      <name val="Calibri"/>
      <family val="2"/>
      <scheme val="minor"/>
    </font>
    <font>
      <i/>
      <sz val="10"/>
      <color theme="1"/>
      <name val="Calibri"/>
      <family val="2"/>
      <scheme val="minor"/>
    </font>
    <font>
      <i/>
      <sz val="14"/>
      <color theme="1"/>
      <name val="Calibri"/>
      <family val="2"/>
      <scheme val="minor"/>
    </font>
    <font>
      <sz val="9"/>
      <color theme="1"/>
      <name val="Calibri"/>
      <family val="2"/>
      <scheme val="minor"/>
    </font>
    <font>
      <sz val="10"/>
      <name val="Courier"/>
    </font>
    <font>
      <sz val="11"/>
      <color indexed="8"/>
      <name val="Calibri"/>
      <family val="2"/>
    </font>
  </fonts>
  <fills count="7">
    <fill>
      <patternFill patternType="none"/>
    </fill>
    <fill>
      <patternFill patternType="gray125"/>
    </fill>
    <fill>
      <patternFill patternType="solid">
        <fgColor rgb="FF0063CF"/>
        <bgColor indexed="64"/>
      </patternFill>
    </fill>
    <fill>
      <patternFill patternType="solid">
        <fgColor indexed="52"/>
        <bgColor indexed="64"/>
      </patternFill>
    </fill>
    <fill>
      <patternFill patternType="solid">
        <fgColor theme="3"/>
        <bgColor indexed="64"/>
      </patternFill>
    </fill>
    <fill>
      <patternFill patternType="solid">
        <fgColor theme="9" tint="0.39997558519241921"/>
        <bgColor indexed="64"/>
      </patternFill>
    </fill>
    <fill>
      <patternFill patternType="solid">
        <fgColor theme="2" tint="-0.89999084444715716"/>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3">
    <xf numFmtId="0" fontId="0" fillId="0" borderId="0"/>
    <xf numFmtId="9" fontId="4" fillId="0" borderId="0" applyFont="0" applyFill="0" applyBorder="0" applyAlignment="0" applyProtection="0"/>
    <xf numFmtId="0" fontId="10" fillId="0" borderId="0"/>
    <xf numFmtId="164" fontId="10" fillId="0" borderId="0" applyFont="0" applyFill="0" applyBorder="0" applyAlignment="0" applyProtection="0"/>
    <xf numFmtId="0" fontId="23" fillId="0" borderId="0"/>
    <xf numFmtId="168" fontId="23" fillId="0" borderId="0" applyFont="0" applyFill="0" applyBorder="0" applyAlignment="0" applyProtection="0"/>
    <xf numFmtId="9" fontId="23" fillId="0" borderId="0" applyFont="0" applyFill="0" applyBorder="0" applyAlignment="0" applyProtection="0"/>
    <xf numFmtId="172" fontId="23" fillId="0" borderId="0" applyFont="0" applyFill="0" applyBorder="0" applyAlignment="0" applyProtection="0"/>
    <xf numFmtId="0" fontId="10" fillId="0" borderId="0"/>
    <xf numFmtId="164" fontId="10" fillId="0" borderId="0" applyFont="0" applyFill="0" applyBorder="0" applyAlignment="0" applyProtection="0"/>
    <xf numFmtId="0" fontId="1" fillId="0" borderId="0"/>
    <xf numFmtId="0" fontId="37" fillId="0" borderId="0"/>
    <xf numFmtId="9" fontId="38" fillId="0" borderId="0" applyFont="0" applyFill="0" applyBorder="0" applyAlignment="0" applyProtection="0"/>
  </cellStyleXfs>
  <cellXfs count="205">
    <xf numFmtId="0" fontId="0" fillId="0" borderId="0" xfId="0"/>
    <xf numFmtId="0" fontId="6" fillId="0" borderId="0" xfId="0" applyFont="1" applyFill="1"/>
    <xf numFmtId="0" fontId="7" fillId="0" borderId="0" xfId="0" applyFont="1" applyFill="1"/>
    <xf numFmtId="0" fontId="8" fillId="0" borderId="0" xfId="0" applyFont="1"/>
    <xf numFmtId="0" fontId="0" fillId="0" borderId="0" xfId="0" applyAlignment="1">
      <alignment horizontal="justify"/>
    </xf>
    <xf numFmtId="0" fontId="0" fillId="0" borderId="0" xfId="0" applyAlignment="1">
      <alignment horizontal="fill"/>
    </xf>
    <xf numFmtId="0" fontId="11" fillId="0" borderId="0" xfId="2" applyFont="1" applyAlignment="1">
      <alignment horizontal="left"/>
    </xf>
    <xf numFmtId="0" fontId="10" fillId="0" borderId="0" xfId="2"/>
    <xf numFmtId="165" fontId="0" fillId="0" borderId="0" xfId="3" applyNumberFormat="1" applyFont="1"/>
    <xf numFmtId="164" fontId="0" fillId="0" borderId="0" xfId="3" applyFont="1"/>
    <xf numFmtId="3" fontId="11" fillId="0" borderId="0" xfId="2" applyNumberFormat="1" applyFont="1" applyAlignment="1">
      <alignment horizontal="left"/>
    </xf>
    <xf numFmtId="0" fontId="11" fillId="0" borderId="0" xfId="2" applyFont="1" applyAlignment="1">
      <alignment horizontal="center"/>
    </xf>
    <xf numFmtId="164" fontId="11" fillId="0" borderId="0" xfId="3" applyFont="1" applyAlignment="1">
      <alignment horizontal="center"/>
    </xf>
    <xf numFmtId="165" fontId="11" fillId="0" borderId="0" xfId="3" applyNumberFormat="1" applyFont="1" applyAlignment="1">
      <alignment horizontal="center"/>
    </xf>
    <xf numFmtId="165" fontId="10" fillId="0" borderId="0" xfId="2" applyNumberFormat="1"/>
    <xf numFmtId="0" fontId="10" fillId="0" borderId="0" xfId="2" applyFill="1"/>
    <xf numFmtId="0" fontId="11" fillId="0" borderId="0" xfId="2" applyFont="1"/>
    <xf numFmtId="165" fontId="11" fillId="0" borderId="0" xfId="3" applyNumberFormat="1" applyFont="1"/>
    <xf numFmtId="165" fontId="12" fillId="0" borderId="0" xfId="3" applyNumberFormat="1" applyFont="1"/>
    <xf numFmtId="166" fontId="0" fillId="0" borderId="0" xfId="3" applyNumberFormat="1" applyFont="1"/>
    <xf numFmtId="165" fontId="13" fillId="0" borderId="0" xfId="3" applyNumberFormat="1" applyFont="1"/>
    <xf numFmtId="0" fontId="14" fillId="0" borderId="0" xfId="2" applyFont="1" applyFill="1" applyAlignment="1">
      <alignment horizontal="left"/>
    </xf>
    <xf numFmtId="165" fontId="4" fillId="0" borderId="0" xfId="3" applyNumberFormat="1" applyFont="1" applyFill="1"/>
    <xf numFmtId="3" fontId="14" fillId="0" borderId="0" xfId="2" applyNumberFormat="1" applyFont="1" applyFill="1" applyAlignment="1">
      <alignment horizontal="left"/>
    </xf>
    <xf numFmtId="0" fontId="15" fillId="0" borderId="0" xfId="2" applyFont="1" applyFill="1"/>
    <xf numFmtId="165" fontId="14" fillId="0" borderId="0" xfId="3" applyNumberFormat="1" applyFont="1" applyFill="1"/>
    <xf numFmtId="167" fontId="4" fillId="0" borderId="0" xfId="3" applyNumberFormat="1" applyFont="1" applyFill="1"/>
    <xf numFmtId="164" fontId="14" fillId="0" borderId="0" xfId="3" applyFont="1" applyFill="1"/>
    <xf numFmtId="167" fontId="14" fillId="0" borderId="0" xfId="3" applyNumberFormat="1" applyFont="1" applyFill="1"/>
    <xf numFmtId="164" fontId="4" fillId="0" borderId="0" xfId="3" applyFont="1" applyFill="1"/>
    <xf numFmtId="0" fontId="14" fillId="0" borderId="0" xfId="2" applyFont="1" applyFill="1"/>
    <xf numFmtId="164" fontId="14" fillId="0" borderId="0" xfId="3" applyNumberFormat="1" applyFont="1" applyFill="1"/>
    <xf numFmtId="0" fontId="16" fillId="0" borderId="0" xfId="2" applyFont="1" applyAlignment="1">
      <alignment horizontal="center"/>
    </xf>
    <xf numFmtId="0" fontId="16" fillId="0" borderId="1" xfId="2" applyFont="1" applyBorder="1" applyAlignment="1">
      <alignment horizontal="center" vertical="center" wrapText="1"/>
    </xf>
    <xf numFmtId="0" fontId="10" fillId="0" borderId="1" xfId="2" applyBorder="1"/>
    <xf numFmtId="165" fontId="0" fillId="0" borderId="1" xfId="3" applyNumberFormat="1" applyFont="1" applyBorder="1"/>
    <xf numFmtId="165" fontId="10" fillId="0" borderId="1" xfId="2" applyNumberFormat="1" applyBorder="1"/>
    <xf numFmtId="0" fontId="10" fillId="0" borderId="0" xfId="2" applyAlignment="1">
      <alignment horizontal="left" wrapText="1"/>
    </xf>
    <xf numFmtId="3" fontId="10" fillId="0" borderId="0" xfId="2" applyNumberFormat="1"/>
    <xf numFmtId="0" fontId="17" fillId="0" borderId="0" xfId="2" applyFont="1" applyAlignment="1">
      <alignment horizontal="center" vertical="center"/>
    </xf>
    <xf numFmtId="0" fontId="16" fillId="0" borderId="0" xfId="2" applyFont="1" applyAlignment="1">
      <alignment horizontal="center" wrapText="1"/>
    </xf>
    <xf numFmtId="3" fontId="16" fillId="0" borderId="0" xfId="2" applyNumberFormat="1" applyFont="1" applyAlignment="1">
      <alignment horizontal="center" wrapText="1"/>
    </xf>
    <xf numFmtId="0" fontId="16" fillId="0" borderId="0" xfId="2" applyFont="1" applyAlignment="1">
      <alignment horizontal="center" wrapText="1"/>
    </xf>
    <xf numFmtId="0" fontId="17" fillId="0" borderId="0" xfId="2" applyFont="1"/>
    <xf numFmtId="0" fontId="16" fillId="0" borderId="0" xfId="2" applyFont="1" applyAlignment="1">
      <alignment horizontal="center"/>
    </xf>
    <xf numFmtId="0" fontId="16" fillId="0" borderId="0" xfId="2" applyFont="1"/>
    <xf numFmtId="16" fontId="10" fillId="0" borderId="0" xfId="2" quotePrefix="1" applyNumberFormat="1"/>
    <xf numFmtId="3" fontId="18" fillId="3" borderId="0" xfId="2" quotePrefix="1" applyNumberFormat="1" applyFont="1" applyFill="1"/>
    <xf numFmtId="3" fontId="18" fillId="0" borderId="0" xfId="2" applyNumberFormat="1" applyFont="1"/>
    <xf numFmtId="0" fontId="18" fillId="0" borderId="0" xfId="2" applyFont="1"/>
    <xf numFmtId="16" fontId="18" fillId="0" borderId="0" xfId="2" quotePrefix="1" applyNumberFormat="1" applyFont="1"/>
    <xf numFmtId="3" fontId="19" fillId="0" borderId="0" xfId="2" applyNumberFormat="1" applyFont="1"/>
    <xf numFmtId="0" fontId="19" fillId="0" borderId="0" xfId="2" applyFont="1"/>
    <xf numFmtId="3" fontId="10" fillId="0" borderId="0" xfId="2" quotePrefix="1" applyNumberFormat="1"/>
    <xf numFmtId="16" fontId="10" fillId="0" borderId="0" xfId="2" applyNumberFormat="1"/>
    <xf numFmtId="0" fontId="10" fillId="0" borderId="0" xfId="2" applyAlignment="1">
      <alignment horizontal="left" wrapText="1"/>
    </xf>
    <xf numFmtId="3" fontId="10" fillId="0" borderId="0" xfId="2" applyNumberFormat="1" applyAlignment="1">
      <alignment horizontal="left" wrapText="1"/>
    </xf>
    <xf numFmtId="0" fontId="20" fillId="0" borderId="0" xfId="2" applyFont="1"/>
    <xf numFmtId="0" fontId="10" fillId="0" borderId="0" xfId="2" applyAlignment="1">
      <alignment horizontal="left" vertical="top" wrapText="1"/>
    </xf>
    <xf numFmtId="3" fontId="10" fillId="0" borderId="0" xfId="2" applyNumberFormat="1" applyAlignment="1">
      <alignment horizontal="left" vertical="top" wrapText="1"/>
    </xf>
    <xf numFmtId="0" fontId="10" fillId="0" borderId="0" xfId="2" applyAlignment="1">
      <alignment horizontal="left" vertical="top" wrapText="1"/>
    </xf>
    <xf numFmtId="0" fontId="11" fillId="0" borderId="0" xfId="2" applyFont="1" applyAlignment="1">
      <alignment horizontal="center"/>
    </xf>
    <xf numFmtId="165" fontId="0" fillId="0" borderId="0" xfId="3" quotePrefix="1" applyNumberFormat="1" applyFont="1"/>
    <xf numFmtId="0" fontId="24" fillId="0" borderId="0" xfId="4" applyFont="1" applyAlignment="1">
      <alignment horizontal="center"/>
    </xf>
    <xf numFmtId="0" fontId="23" fillId="0" borderId="0" xfId="4"/>
    <xf numFmtId="0" fontId="23" fillId="0" borderId="0" xfId="4" applyAlignment="1">
      <alignment horizontal="center" vertical="center" wrapText="1"/>
    </xf>
    <xf numFmtId="0" fontId="25" fillId="0" borderId="0" xfId="4" applyFont="1"/>
    <xf numFmtId="169" fontId="0" fillId="0" borderId="0" xfId="5" quotePrefix="1" applyNumberFormat="1" applyFont="1"/>
    <xf numFmtId="169" fontId="0" fillId="0" borderId="0" xfId="5" applyNumberFormat="1" applyFont="1"/>
    <xf numFmtId="169" fontId="0" fillId="0" borderId="0" xfId="5" quotePrefix="1" applyNumberFormat="1" applyFont="1" applyAlignment="1">
      <alignment horizontal="center" vertical="center"/>
    </xf>
    <xf numFmtId="0" fontId="23" fillId="0" borderId="0" xfId="4" applyAlignment="1">
      <alignment horizontal="center" vertical="center" wrapText="1"/>
    </xf>
    <xf numFmtId="0" fontId="23" fillId="0" borderId="0" xfId="4" applyAlignment="1">
      <alignment horizontal="center"/>
    </xf>
    <xf numFmtId="169" fontId="0" fillId="0" borderId="0" xfId="5" applyNumberFormat="1" applyFont="1" applyAlignment="1">
      <alignment horizontal="center" vertical="center"/>
    </xf>
    <xf numFmtId="0" fontId="23" fillId="0" borderId="0" xfId="4" applyFont="1"/>
    <xf numFmtId="3" fontId="23" fillId="0" borderId="0" xfId="4" applyNumberFormat="1"/>
    <xf numFmtId="169" fontId="23" fillId="0" borderId="0" xfId="4" applyNumberFormat="1"/>
    <xf numFmtId="0" fontId="23" fillId="0" borderId="0" xfId="4" applyAlignment="1">
      <alignment wrapText="1"/>
    </xf>
    <xf numFmtId="169" fontId="0" fillId="0" borderId="0" xfId="5" applyNumberFormat="1" applyFont="1" applyAlignment="1">
      <alignment horizontal="left" vertical="center"/>
    </xf>
    <xf numFmtId="170" fontId="0" fillId="0" borderId="0" xfId="5" applyNumberFormat="1" applyFont="1"/>
    <xf numFmtId="0" fontId="24" fillId="0" borderId="0" xfId="4" applyFont="1" applyAlignment="1">
      <alignment horizontal="center" vertical="center" wrapText="1"/>
    </xf>
    <xf numFmtId="0" fontId="24" fillId="0" borderId="0" xfId="4" applyFont="1" applyAlignment="1">
      <alignment horizontal="center" vertical="center" wrapText="1"/>
    </xf>
    <xf numFmtId="0" fontId="24" fillId="0" borderId="0" xfId="4" applyFont="1" applyAlignment="1">
      <alignment horizontal="center" vertical="center"/>
    </xf>
    <xf numFmtId="9" fontId="0" fillId="0" borderId="0" xfId="6" applyFont="1"/>
    <xf numFmtId="169" fontId="0" fillId="0" borderId="0" xfId="5" applyNumberFormat="1" applyFont="1" applyAlignment="1">
      <alignment vertical="center"/>
    </xf>
    <xf numFmtId="0" fontId="23" fillId="0" borderId="0" xfId="4" applyAlignment="1">
      <alignment horizontal="left" vertical="center"/>
    </xf>
    <xf numFmtId="0" fontId="24" fillId="0" borderId="0" xfId="4" applyFont="1"/>
    <xf numFmtId="169" fontId="0" fillId="0" borderId="0" xfId="5" applyNumberFormat="1" applyFont="1" applyAlignment="1">
      <alignment horizontal="center" vertical="center"/>
    </xf>
    <xf numFmtId="171" fontId="0" fillId="0" borderId="0" xfId="6" applyNumberFormat="1" applyFont="1"/>
    <xf numFmtId="171" fontId="23" fillId="0" borderId="0" xfId="4" applyNumberFormat="1"/>
    <xf numFmtId="169" fontId="28" fillId="0" borderId="0" xfId="4" applyNumberFormat="1" applyFont="1"/>
    <xf numFmtId="0" fontId="23" fillId="0" borderId="0" xfId="4" applyAlignment="1">
      <alignment horizontal="left" wrapText="1"/>
    </xf>
    <xf numFmtId="169" fontId="28" fillId="0" borderId="0" xfId="5" applyNumberFormat="1" applyFont="1" applyFill="1"/>
    <xf numFmtId="0" fontId="23" fillId="0" borderId="0" xfId="4" applyAlignment="1">
      <alignment horizontal="left" vertical="center" wrapText="1"/>
    </xf>
    <xf numFmtId="0" fontId="23" fillId="0" borderId="0" xfId="4" applyAlignment="1">
      <alignment horizontal="left"/>
    </xf>
    <xf numFmtId="0" fontId="24" fillId="0" borderId="0" xfId="4" applyFont="1" applyAlignment="1"/>
    <xf numFmtId="0" fontId="23" fillId="0" borderId="0" xfId="4" quotePrefix="1"/>
    <xf numFmtId="0" fontId="23" fillId="0" borderId="0" xfId="4" quotePrefix="1" applyAlignment="1">
      <alignment horizontal="center" vertical="center"/>
    </xf>
    <xf numFmtId="0" fontId="24" fillId="0" borderId="0" xfId="4" applyFont="1" applyAlignment="1">
      <alignment horizontal="left"/>
    </xf>
    <xf numFmtId="169" fontId="24" fillId="0" borderId="0" xfId="5" applyNumberFormat="1" applyFont="1"/>
    <xf numFmtId="0" fontId="24" fillId="0" borderId="0" xfId="4" applyFont="1" applyAlignment="1">
      <alignment horizontal="center"/>
    </xf>
    <xf numFmtId="0" fontId="24" fillId="0" borderId="0" xfId="4" applyFont="1" applyAlignment="1">
      <alignment horizontal="center" wrapText="1"/>
    </xf>
    <xf numFmtId="169" fontId="0" fillId="0" borderId="0" xfId="5" applyNumberFormat="1" applyFont="1" applyAlignment="1">
      <alignment horizontal="right" vertical="center"/>
    </xf>
    <xf numFmtId="0" fontId="23" fillId="0" borderId="0" xfId="4" applyAlignment="1">
      <alignment vertical="center" wrapText="1"/>
    </xf>
    <xf numFmtId="0" fontId="23" fillId="0" borderId="0" xfId="4" applyAlignment="1">
      <alignment horizontal="center" vertical="center"/>
    </xf>
    <xf numFmtId="169" fontId="0" fillId="0" borderId="0" xfId="5" applyNumberFormat="1" applyFont="1" applyAlignment="1">
      <alignment horizontal="center"/>
    </xf>
    <xf numFmtId="0" fontId="24" fillId="0" borderId="0" xfId="4" applyFont="1" applyAlignment="1">
      <alignment horizontal="center" vertical="center"/>
    </xf>
    <xf numFmtId="169" fontId="0" fillId="0" borderId="0" xfId="5" applyNumberFormat="1" applyFont="1" applyAlignment="1">
      <alignment horizontal="center" vertical="center" wrapText="1"/>
    </xf>
    <xf numFmtId="169" fontId="25" fillId="0" borderId="0" xfId="5" applyNumberFormat="1" applyFont="1"/>
    <xf numFmtId="0" fontId="24" fillId="0" borderId="0" xfId="4" applyFont="1" applyAlignment="1">
      <alignment horizontal="center" wrapText="1"/>
    </xf>
    <xf numFmtId="12" fontId="24" fillId="0" borderId="0" xfId="4" applyNumberFormat="1" applyFont="1" applyAlignment="1">
      <alignment horizontal="center" wrapText="1"/>
    </xf>
    <xf numFmtId="169" fontId="23" fillId="0" borderId="0" xfId="5" applyNumberFormat="1" applyFont="1" applyAlignment="1">
      <alignment horizontal="center"/>
    </xf>
    <xf numFmtId="169" fontId="23" fillId="0" borderId="0" xfId="5" applyNumberFormat="1" applyFont="1"/>
    <xf numFmtId="172" fontId="0" fillId="0" borderId="0" xfId="7" applyFont="1"/>
    <xf numFmtId="173" fontId="23" fillId="0" borderId="0" xfId="4" quotePrefix="1" applyNumberFormat="1"/>
    <xf numFmtId="0" fontId="23" fillId="0" borderId="0" xfId="4" applyFont="1" applyAlignment="1"/>
    <xf numFmtId="0" fontId="23" fillId="0" borderId="0" xfId="4" applyFont="1" applyAlignment="1">
      <alignment horizontal="left"/>
    </xf>
    <xf numFmtId="0" fontId="29" fillId="0" borderId="0" xfId="0" applyFont="1"/>
    <xf numFmtId="3" fontId="30" fillId="0" borderId="0" xfId="0" applyNumberFormat="1" applyFont="1"/>
    <xf numFmtId="3" fontId="0" fillId="0" borderId="0" xfId="0" applyNumberFormat="1"/>
    <xf numFmtId="0" fontId="0" fillId="0" borderId="0" xfId="0" applyAlignment="1">
      <alignment horizontal="right"/>
    </xf>
    <xf numFmtId="171" fontId="0" fillId="0" borderId="0" xfId="1" applyNumberFormat="1" applyFont="1"/>
    <xf numFmtId="3" fontId="0" fillId="0" borderId="2" xfId="0" applyNumberFormat="1" applyBorder="1"/>
    <xf numFmtId="0" fontId="31" fillId="0" borderId="0" xfId="0" applyFont="1"/>
    <xf numFmtId="0" fontId="11" fillId="0" borderId="0" xfId="8" applyFont="1"/>
    <xf numFmtId="0" fontId="10" fillId="0" borderId="0" xfId="8"/>
    <xf numFmtId="0" fontId="12" fillId="0" borderId="0" xfId="8" applyFont="1"/>
    <xf numFmtId="0" fontId="32" fillId="4" borderId="0" xfId="8" applyFont="1" applyFill="1"/>
    <xf numFmtId="0" fontId="3" fillId="0" borderId="1" xfId="8" applyFont="1" applyBorder="1" applyAlignment="1">
      <alignment horizontal="center"/>
    </xf>
    <xf numFmtId="0" fontId="33" fillId="0" borderId="1" xfId="8" applyFont="1" applyBorder="1" applyAlignment="1">
      <alignment horizontal="center" vertical="center" wrapText="1"/>
    </xf>
    <xf numFmtId="0" fontId="11" fillId="0" borderId="3" xfId="8" applyFont="1" applyBorder="1" applyAlignment="1">
      <alignment horizontal="center" vertical="center" wrapText="1"/>
    </xf>
    <xf numFmtId="0" fontId="34" fillId="0" borderId="1" xfId="8" applyFont="1" applyBorder="1" applyAlignment="1">
      <alignment horizontal="center" vertical="center" wrapText="1"/>
    </xf>
    <xf numFmtId="0" fontId="11" fillId="0" borderId="4" xfId="8" applyFont="1" applyBorder="1" applyAlignment="1">
      <alignment horizontal="center" vertical="center" wrapText="1"/>
    </xf>
    <xf numFmtId="0" fontId="11" fillId="0" borderId="1" xfId="8" applyFont="1" applyBorder="1" applyAlignment="1">
      <alignment horizontal="center" vertical="center" wrapText="1"/>
    </xf>
    <xf numFmtId="0" fontId="34" fillId="0" borderId="4" xfId="8" applyFont="1" applyBorder="1" applyAlignment="1">
      <alignment horizontal="center" vertical="center" wrapText="1"/>
    </xf>
    <xf numFmtId="0" fontId="34" fillId="0" borderId="3" xfId="8" applyFont="1" applyBorder="1" applyAlignment="1">
      <alignment horizontal="center" vertical="center" wrapText="1"/>
    </xf>
    <xf numFmtId="0" fontId="34" fillId="0" borderId="1" xfId="8" applyFont="1" applyBorder="1" applyAlignment="1">
      <alignment horizontal="center" vertical="center"/>
    </xf>
    <xf numFmtId="0" fontId="34" fillId="0" borderId="5" xfId="8" applyFont="1" applyBorder="1"/>
    <xf numFmtId="165" fontId="0" fillId="0" borderId="5" xfId="9" applyNumberFormat="1" applyFont="1" applyBorder="1"/>
    <xf numFmtId="0" fontId="10" fillId="0" borderId="0" xfId="8" applyBorder="1"/>
    <xf numFmtId="0" fontId="10" fillId="0" borderId="6" xfId="8" applyBorder="1"/>
    <xf numFmtId="12" fontId="10" fillId="0" borderId="6" xfId="8" applyNumberFormat="1" applyBorder="1"/>
    <xf numFmtId="0" fontId="10" fillId="0" borderId="0" xfId="8" applyFill="1" applyBorder="1"/>
    <xf numFmtId="0" fontId="34" fillId="5" borderId="3" xfId="8" applyFont="1" applyFill="1" applyBorder="1"/>
    <xf numFmtId="165" fontId="0" fillId="0" borderId="3" xfId="9" applyNumberFormat="1" applyFont="1" applyBorder="1"/>
    <xf numFmtId="0" fontId="10" fillId="0" borderId="2" xfId="8" applyBorder="1"/>
    <xf numFmtId="12" fontId="10" fillId="0" borderId="4" xfId="8" applyNumberFormat="1" applyBorder="1"/>
    <xf numFmtId="165" fontId="0" fillId="5" borderId="3" xfId="9" applyNumberFormat="1" applyFont="1" applyFill="1" applyBorder="1"/>
    <xf numFmtId="0" fontId="10" fillId="5" borderId="2" xfId="8" applyFill="1" applyBorder="1"/>
    <xf numFmtId="12" fontId="10" fillId="5" borderId="4" xfId="8" applyNumberFormat="1" applyFill="1" applyBorder="1"/>
    <xf numFmtId="0" fontId="10" fillId="0" borderId="7" xfId="8" applyBorder="1" applyAlignment="1">
      <alignment horizontal="left"/>
    </xf>
    <xf numFmtId="0" fontId="10" fillId="0" borderId="8" xfId="8" applyBorder="1" applyAlignment="1">
      <alignment horizontal="left"/>
    </xf>
    <xf numFmtId="0" fontId="10" fillId="0" borderId="9" xfId="8" applyBorder="1" applyAlignment="1">
      <alignment horizontal="left"/>
    </xf>
    <xf numFmtId="0" fontId="10" fillId="0" borderId="5" xfId="8" applyBorder="1" applyAlignment="1">
      <alignment horizontal="left"/>
    </xf>
    <xf numFmtId="0" fontId="10" fillId="0" borderId="0" xfId="8" applyBorder="1" applyAlignment="1">
      <alignment horizontal="left"/>
    </xf>
    <xf numFmtId="0" fontId="10" fillId="0" borderId="6" xfId="8" applyBorder="1" applyAlignment="1">
      <alignment horizontal="left"/>
    </xf>
    <xf numFmtId="0" fontId="34" fillId="0" borderId="5" xfId="8" applyFont="1" applyBorder="1" applyAlignment="1">
      <alignment horizontal="left"/>
    </xf>
    <xf numFmtId="0" fontId="34" fillId="0" borderId="0" xfId="8" applyFont="1" applyBorder="1" applyAlignment="1">
      <alignment horizontal="left"/>
    </xf>
    <xf numFmtId="0" fontId="34" fillId="0" borderId="6" xfId="8" applyFont="1" applyBorder="1" applyAlignment="1">
      <alignment horizontal="left"/>
    </xf>
    <xf numFmtId="0" fontId="35" fillId="0" borderId="10" xfId="8" applyFont="1" applyBorder="1" applyAlignment="1">
      <alignment horizontal="center"/>
    </xf>
    <xf numFmtId="0" fontId="35" fillId="0" borderId="11" xfId="8" applyFont="1" applyBorder="1" applyAlignment="1">
      <alignment horizontal="center"/>
    </xf>
    <xf numFmtId="0" fontId="35" fillId="0" borderId="12" xfId="8" applyFont="1" applyBorder="1" applyAlignment="1">
      <alignment horizontal="center"/>
    </xf>
    <xf numFmtId="0" fontId="35" fillId="0" borderId="5" xfId="8" applyFont="1" applyBorder="1" applyAlignment="1">
      <alignment horizontal="center"/>
    </xf>
    <xf numFmtId="0" fontId="35" fillId="0" borderId="0" xfId="8" applyFont="1" applyBorder="1" applyAlignment="1">
      <alignment horizontal="center"/>
    </xf>
    <xf numFmtId="0" fontId="35" fillId="0" borderId="11" xfId="8" applyFont="1" applyBorder="1" applyAlignment="1">
      <alignment horizontal="center"/>
    </xf>
    <xf numFmtId="12" fontId="35" fillId="0" borderId="0" xfId="8" applyNumberFormat="1" applyFont="1" applyBorder="1" applyAlignment="1">
      <alignment horizontal="center"/>
    </xf>
    <xf numFmtId="165" fontId="10" fillId="0" borderId="0" xfId="8" applyNumberFormat="1"/>
    <xf numFmtId="3" fontId="10" fillId="0" borderId="0" xfId="8" applyNumberFormat="1"/>
    <xf numFmtId="0" fontId="34" fillId="0" borderId="7" xfId="8" applyFont="1" applyBorder="1" applyAlignment="1">
      <alignment horizontal="left" wrapText="1"/>
    </xf>
    <xf numFmtId="0" fontId="34" fillId="0" borderId="8" xfId="8" applyFont="1" applyBorder="1" applyAlignment="1">
      <alignment horizontal="left" wrapText="1"/>
    </xf>
    <xf numFmtId="0" fontId="34" fillId="0" borderId="9" xfId="8" applyFont="1" applyBorder="1" applyAlignment="1">
      <alignment horizontal="left" wrapText="1"/>
    </xf>
    <xf numFmtId="0" fontId="3" fillId="0" borderId="3" xfId="8" applyFont="1" applyBorder="1" applyAlignment="1">
      <alignment horizontal="center"/>
    </xf>
    <xf numFmtId="0" fontId="3" fillId="0" borderId="2" xfId="8" applyFont="1" applyBorder="1" applyAlignment="1">
      <alignment horizontal="center"/>
    </xf>
    <xf numFmtId="0" fontId="3" fillId="0" borderId="4" xfId="8" applyFont="1" applyBorder="1" applyAlignment="1">
      <alignment horizontal="center"/>
    </xf>
    <xf numFmtId="0" fontId="33" fillId="0" borderId="3" xfId="8" applyFont="1" applyBorder="1" applyAlignment="1">
      <alignment horizontal="center" vertical="center" wrapText="1"/>
    </xf>
    <xf numFmtId="0" fontId="33" fillId="0" borderId="2" xfId="8" applyFont="1" applyBorder="1" applyAlignment="1">
      <alignment horizontal="center" vertical="center" wrapText="1"/>
    </xf>
    <xf numFmtId="0" fontId="33" fillId="0" borderId="4" xfId="8" applyFont="1" applyBorder="1" applyAlignment="1">
      <alignment horizontal="center" vertical="center" wrapText="1"/>
    </xf>
    <xf numFmtId="0" fontId="10" fillId="0" borderId="7" xfId="8" applyFont="1" applyBorder="1" applyAlignment="1">
      <alignment horizontal="center" vertical="center" wrapText="1"/>
    </xf>
    <xf numFmtId="0" fontId="10" fillId="0" borderId="8" xfId="8" applyFont="1" applyBorder="1" applyAlignment="1">
      <alignment horizontal="center" vertical="center" wrapText="1"/>
    </xf>
    <xf numFmtId="0" fontId="11" fillId="0" borderId="2" xfId="8" applyFont="1" applyBorder="1" applyAlignment="1">
      <alignment horizontal="center" vertical="center" wrapText="1"/>
    </xf>
    <xf numFmtId="0" fontId="10" fillId="0" borderId="10" xfId="8" applyFont="1" applyBorder="1" applyAlignment="1">
      <alignment horizontal="center" vertical="center" wrapText="1"/>
    </xf>
    <xf numFmtId="0" fontId="10" fillId="0" borderId="11" xfId="8" applyFont="1" applyBorder="1" applyAlignment="1">
      <alignment horizontal="center" vertical="center" wrapText="1"/>
    </xf>
    <xf numFmtId="0" fontId="34" fillId="0" borderId="2" xfId="8" applyFont="1" applyBorder="1" applyAlignment="1">
      <alignment horizontal="center" vertical="center" wrapText="1"/>
    </xf>
    <xf numFmtId="0" fontId="34" fillId="0" borderId="3" xfId="8" applyFont="1" applyBorder="1" applyAlignment="1">
      <alignment horizontal="center" vertical="center"/>
    </xf>
    <xf numFmtId="0" fontId="34" fillId="0" borderId="2" xfId="8" applyFont="1" applyBorder="1" applyAlignment="1">
      <alignment horizontal="center" vertical="center"/>
    </xf>
    <xf numFmtId="0" fontId="34" fillId="0" borderId="4" xfId="8" applyFont="1" applyBorder="1" applyAlignment="1">
      <alignment horizontal="center" vertical="center"/>
    </xf>
    <xf numFmtId="0" fontId="11" fillId="0" borderId="5" xfId="8" applyFont="1" applyBorder="1" applyAlignment="1">
      <alignment horizontal="center" vertical="center" wrapText="1"/>
    </xf>
    <xf numFmtId="0" fontId="10" fillId="0" borderId="7" xfId="8" applyBorder="1" applyAlignment="1">
      <alignment vertical="center" wrapText="1"/>
    </xf>
    <xf numFmtId="0" fontId="10" fillId="0" borderId="9" xfId="8" applyFont="1" applyBorder="1" applyAlignment="1">
      <alignment horizontal="center" vertical="center" wrapText="1"/>
    </xf>
    <xf numFmtId="0" fontId="34" fillId="0" borderId="3" xfId="8" applyFont="1" applyBorder="1" applyAlignment="1">
      <alignment horizontal="center" wrapText="1"/>
    </xf>
    <xf numFmtId="0" fontId="34" fillId="0" borderId="2" xfId="8" applyFont="1" applyBorder="1" applyAlignment="1">
      <alignment horizontal="center" wrapText="1"/>
    </xf>
    <xf numFmtId="0" fontId="34" fillId="0" borderId="4" xfId="8" applyFont="1" applyBorder="1" applyAlignment="1">
      <alignment horizontal="center" wrapText="1"/>
    </xf>
    <xf numFmtId="0" fontId="10" fillId="0" borderId="12" xfId="8" applyFont="1" applyBorder="1" applyAlignment="1">
      <alignment horizontal="center" vertical="center" wrapText="1"/>
    </xf>
    <xf numFmtId="0" fontId="36" fillId="0" borderId="7" xfId="8" applyFont="1" applyBorder="1" applyAlignment="1">
      <alignment vertical="center" wrapText="1"/>
    </xf>
    <xf numFmtId="0" fontId="36" fillId="0" borderId="8" xfId="8" applyFont="1" applyBorder="1" applyAlignment="1">
      <alignment vertical="center" wrapText="1"/>
    </xf>
    <xf numFmtId="0" fontId="36" fillId="0" borderId="9" xfId="8" applyFont="1" applyBorder="1" applyAlignment="1">
      <alignment vertical="center" wrapText="1"/>
    </xf>
    <xf numFmtId="0" fontId="3" fillId="0" borderId="0" xfId="10" applyFont="1"/>
    <xf numFmtId="3" fontId="1" fillId="0" borderId="0" xfId="10" applyNumberFormat="1"/>
    <xf numFmtId="0" fontId="1" fillId="0" borderId="0" xfId="10"/>
    <xf numFmtId="0" fontId="2" fillId="0" borderId="0" xfId="10" applyFont="1"/>
    <xf numFmtId="3" fontId="3" fillId="0" borderId="0" xfId="10" applyNumberFormat="1" applyFont="1"/>
    <xf numFmtId="174" fontId="3" fillId="0" borderId="0" xfId="10" applyNumberFormat="1" applyFont="1"/>
    <xf numFmtId="0" fontId="5" fillId="2" borderId="0" xfId="11" applyFont="1" applyFill="1"/>
    <xf numFmtId="0" fontId="37" fillId="0" borderId="0" xfId="11"/>
    <xf numFmtId="0" fontId="5" fillId="6" borderId="0" xfId="11" applyFont="1" applyFill="1"/>
    <xf numFmtId="0" fontId="37" fillId="6" borderId="0" xfId="11" applyFill="1"/>
  </cellXfs>
  <cellStyles count="13">
    <cellStyle name="Millares 2" xfId="5"/>
    <cellStyle name="Millares 2 2" xfId="9"/>
    <cellStyle name="Millares 3" xfId="3"/>
    <cellStyle name="Moneda 2" xfId="7"/>
    <cellStyle name="Normal" xfId="0" builtinId="0"/>
    <cellStyle name="Normal 2" xfId="4"/>
    <cellStyle name="Normal 2 2" xfId="8"/>
    <cellStyle name="Normal 3" xfId="11"/>
    <cellStyle name="Normal 4" xfId="2"/>
    <cellStyle name="Normal 5" xfId="10"/>
    <cellStyle name="Porcentaje" xfId="1" builtinId="5"/>
    <cellStyle name="Porcentaje 2" xfId="6"/>
    <cellStyle name="Porcentaje 2 2" xfId="1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externalLink" Target="externalLinks/externalLink1.xml"/><Relationship Id="rId32" Type="http://schemas.openxmlformats.org/officeDocument/2006/relationships/externalLink" Target="externalLinks/externalLink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theme" Target="theme/theme1.xml"/><Relationship Id="rId34" Type="http://schemas.openxmlformats.org/officeDocument/2006/relationships/styles" Target="styles.xml"/><Relationship Id="rId35" Type="http://schemas.openxmlformats.org/officeDocument/2006/relationships/sharedStrings" Target="sharedStrings.xml"/><Relationship Id="rId36"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itle>
    <c:autoTitleDeleted val="0"/>
    <c:plotArea>
      <c:layout/>
      <c:lineChart>
        <c:grouping val="standard"/>
        <c:varyColors val="0"/>
        <c:ser>
          <c:idx val="0"/>
          <c:order val="0"/>
          <c:tx>
            <c:strRef>
              <c:f>'cuadro 12'!$E$5</c:f>
              <c:strCache>
                <c:ptCount val="1"/>
              </c:strCache>
            </c:strRef>
          </c:tx>
          <c:spPr>
            <a:ln w="25400">
              <a:solidFill>
                <a:srgbClr val="666699"/>
              </a:solidFill>
              <a:prstDash val="solid"/>
            </a:ln>
          </c:spPr>
          <c:marker>
            <c:symbol val="none"/>
          </c:marker>
          <c:cat>
            <c:numRef>
              <c:f>'cuadro 12'!$D$6:$D$25</c:f>
              <c:numCache>
                <c:formatCode>_ * #,##0_ ;_ * \-#,##0_ ;_ * "-"??_ ;_ @_ </c:formatCode>
                <c:ptCount val="20"/>
              </c:numCache>
            </c:numRef>
          </c:cat>
          <c:val>
            <c:numRef>
              <c:f>'cuadro 12'!$E$6:$E$25</c:f>
              <c:numCache>
                <c:formatCode>0%</c:formatCode>
                <c:ptCount val="20"/>
              </c:numCache>
            </c:numRef>
          </c:val>
          <c:smooth val="0"/>
        </c:ser>
        <c:dLbls>
          <c:showLegendKey val="0"/>
          <c:showVal val="0"/>
          <c:showCatName val="0"/>
          <c:showSerName val="0"/>
          <c:showPercent val="0"/>
          <c:showBubbleSize val="0"/>
        </c:dLbls>
        <c:smooth val="0"/>
        <c:axId val="-232178528"/>
        <c:axId val="-274347104"/>
      </c:lineChart>
      <c:catAx>
        <c:axId val="-232178528"/>
        <c:scaling>
          <c:orientation val="minMax"/>
        </c:scaling>
        <c:delete val="0"/>
        <c:axPos val="b"/>
        <c:numFmt formatCode="_ * #,##0_ ;_ * \-#,##0_ ;_ * &quot;-&quot;??_ ;_ @_ " sourceLinked="1"/>
        <c:majorTickMark val="out"/>
        <c:minorTickMark val="none"/>
        <c:tickLblPos val="nextTo"/>
        <c:spPr>
          <a:ln w="3175">
            <a:solidFill>
              <a:srgbClr val="808080"/>
            </a:solidFill>
            <a:prstDash val="solid"/>
          </a:ln>
        </c:spPr>
        <c:crossAx val="-274347104"/>
        <c:crosses val="autoZero"/>
        <c:auto val="1"/>
        <c:lblAlgn val="ctr"/>
        <c:lblOffset val="100"/>
        <c:noMultiLvlLbl val="0"/>
      </c:catAx>
      <c:valAx>
        <c:axId val="-274347104"/>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crossAx val="-232178528"/>
        <c:crosses val="autoZero"/>
        <c:crossBetween val="between"/>
      </c:valAx>
      <c:spPr>
        <a:solidFill>
          <a:srgbClr val="FFFFFF"/>
        </a:solidFill>
        <a:ln w="25400">
          <a:noFill/>
        </a:ln>
      </c:spPr>
    </c:plotArea>
    <c:legend>
      <c:legendPos val="r"/>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s-ES_tradnl"/>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s-ES_tradnl"/>
    </a:p>
  </c:txPr>
  <c:printSettings>
    <c:headerFooter/>
    <c:pageMargins b="0.75" l="0.7" r="0.7" t="0.75"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3368</xdr:rowOff>
    </xdr:from>
    <xdr:to>
      <xdr:col>0</xdr:col>
      <xdr:colOff>4316400</xdr:colOff>
      <xdr:row>3</xdr:row>
      <xdr:rowOff>3185</xdr:rowOff>
    </xdr:to>
    <xdr:pic>
      <xdr:nvPicPr>
        <xdr:cNvPr id="2" name="Imagen 1"/>
        <xdr:cNvPicPr>
          <a:picLocks noChangeAspect="1"/>
        </xdr:cNvPicPr>
      </xdr:nvPicPr>
      <xdr:blipFill>
        <a:blip xmlns:r="http://schemas.openxmlformats.org/officeDocument/2006/relationships" r:embed="rId1"/>
        <a:stretch>
          <a:fillRect/>
        </a:stretch>
      </xdr:blipFill>
      <xdr:spPr>
        <a:xfrm>
          <a:off x="0" y="3368"/>
          <a:ext cx="4316400" cy="495117"/>
        </a:xfrm>
        <a:prstGeom prst="rect">
          <a:avLst/>
        </a:prstGeom>
      </xdr:spPr>
    </xdr:pic>
    <xdr:clientData/>
  </xdr:twoCellAnchor>
  <xdr:twoCellAnchor editAs="oneCell">
    <xdr:from>
      <xdr:col>1</xdr:col>
      <xdr:colOff>0</xdr:colOff>
      <xdr:row>0</xdr:row>
      <xdr:rowOff>0</xdr:rowOff>
    </xdr:from>
    <xdr:to>
      <xdr:col>1</xdr:col>
      <xdr:colOff>1370263</xdr:colOff>
      <xdr:row>4</xdr:row>
      <xdr:rowOff>31195</xdr:rowOff>
    </xdr:to>
    <xdr:pic>
      <xdr:nvPicPr>
        <xdr:cNvPr id="3" name="Imagen 2"/>
        <xdr:cNvPicPr>
          <a:picLocks noChangeAspect="1"/>
        </xdr:cNvPicPr>
      </xdr:nvPicPr>
      <xdr:blipFill>
        <a:blip xmlns:r="http://schemas.openxmlformats.org/officeDocument/2006/relationships" r:embed="rId2"/>
        <a:stretch>
          <a:fillRect/>
        </a:stretch>
      </xdr:blipFill>
      <xdr:spPr>
        <a:xfrm>
          <a:off x="4318000" y="0"/>
          <a:ext cx="1370263" cy="6915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723900</xdr:colOff>
      <xdr:row>4</xdr:row>
      <xdr:rowOff>127000</xdr:rowOff>
    </xdr:from>
    <xdr:to>
      <xdr:col>15</xdr:col>
      <xdr:colOff>317500</xdr:colOff>
      <xdr:row>22</xdr:row>
      <xdr:rowOff>127000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idrohernandezrodriguez/AAA/BASEDATOS/FISCALES/ISIDRO/TRIBUTOS/ESTAD&#207;STICAS/DEFINITIVA/Datos%20Fiscal15.02.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idrohernandezrodriguez/AAA/BASEDATOS/FISCALES/ISIDRO/INGRESOS/ESTAD&#207;STICAS/DEFINITIVA/Datos%20Fiscal15.02.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41 Hacienda"/>
      <sheetName val="1843 Hacienda"/>
      <sheetName val="1845 Hacienda"/>
      <sheetName val="1846 Hacienda"/>
      <sheetName val="1849 Hacienda"/>
      <sheetName val="1852 HACIENDA"/>
      <sheetName val="1853 Hacienda"/>
      <sheetName val="1858 Hacienda"/>
      <sheetName val="1861 Hacienda"/>
      <sheetName val="1869 Hacienda"/>
      <sheetName val="1870 Tesoro"/>
      <sheetName val="1870 Hacienda"/>
      <sheetName val="1872 Hacienda"/>
      <sheetName val="1873 Hacienda"/>
      <sheetName val="1874 Hacienda"/>
      <sheetName val="1875 Hacienda"/>
      <sheetName val="1875 Tesoro"/>
      <sheetName val="1876 Hacienda"/>
      <sheetName val="1877 Hacienda"/>
      <sheetName val="1877 Tesoro"/>
      <sheetName val="1878 Hacienda"/>
      <sheetName val="1878 Tesoro"/>
      <sheetName val="1879 Tesoro"/>
      <sheetName val="1879 Hacienda"/>
      <sheetName val="1880 Tesoro"/>
      <sheetName val="1880 Hacienda"/>
      <sheetName val="1881 Hacienda"/>
      <sheetName val="1881 Tesoro"/>
      <sheetName val="1882 Hacienda"/>
      <sheetName val="1882 Tesoro"/>
      <sheetName val="1883 Hacienda"/>
      <sheetName val="1885 Hacienda"/>
      <sheetName val="1888 Hacienda"/>
      <sheetName val="1890 Hacienda"/>
      <sheetName val="1892 Hacienda"/>
      <sheetName val="1894 Hacienda"/>
      <sheetName val="1896 Tesoro"/>
      <sheetName val="1896 Hacienda"/>
      <sheetName val="1898 Hacienda"/>
      <sheetName val="1904 Hacienda"/>
      <sheetName val="1904 Tesoro"/>
      <sheetName val="1910 Hacienda"/>
      <sheetName val="1910 Tesoro"/>
      <sheetName val="1911 Hacienda"/>
      <sheetName val="1912 Hacienda"/>
      <sheetName val="1912 Tesoro"/>
      <sheetName val="1913 Hacienda"/>
      <sheetName val="1913 Tesoro"/>
      <sheetName val="1914 Hacienda"/>
      <sheetName val="1914 Tesoro"/>
      <sheetName val="1915 Hacienda"/>
      <sheetName val="1915 Tesoro"/>
      <sheetName val="Ingresos Tesoro"/>
      <sheetName val="Gastos Tesoro"/>
      <sheetName val="Ingresos Hacienda"/>
      <sheetName val="Ingresos Hacienda.0"/>
      <sheetName val="Gastos Hacienda"/>
    </sheetNames>
    <sheetDataSet>
      <sheetData sheetId="0"/>
      <sheetData sheetId="1">
        <row r="75">
          <cell r="B75">
            <v>2972549</v>
          </cell>
        </row>
      </sheetData>
      <sheetData sheetId="2">
        <row r="4">
          <cell r="B4">
            <v>166842</v>
          </cell>
        </row>
      </sheetData>
      <sheetData sheetId="3">
        <row r="4">
          <cell r="E4">
            <v>281288</v>
          </cell>
        </row>
      </sheetData>
      <sheetData sheetId="4"/>
      <sheetData sheetId="5">
        <row r="84">
          <cell r="B84">
            <v>497643</v>
          </cell>
        </row>
      </sheetData>
      <sheetData sheetId="6"/>
      <sheetData sheetId="7">
        <row r="6">
          <cell r="B6">
            <v>710056</v>
          </cell>
        </row>
      </sheetData>
      <sheetData sheetId="8">
        <row r="7">
          <cell r="B7">
            <v>550755</v>
          </cell>
        </row>
      </sheetData>
      <sheetData sheetId="9">
        <row r="13">
          <cell r="B13">
            <v>2883758</v>
          </cell>
        </row>
      </sheetData>
      <sheetData sheetId="10">
        <row r="5">
          <cell r="B5">
            <v>1496750</v>
          </cell>
        </row>
      </sheetData>
      <sheetData sheetId="11">
        <row r="68">
          <cell r="B68">
            <v>2089065</v>
          </cell>
        </row>
      </sheetData>
      <sheetData sheetId="12">
        <row r="5">
          <cell r="B5">
            <v>1561082</v>
          </cell>
        </row>
      </sheetData>
      <sheetData sheetId="13">
        <row r="21">
          <cell r="B21">
            <v>2039450</v>
          </cell>
        </row>
        <row r="66">
          <cell r="L66">
            <v>16614744</v>
          </cell>
        </row>
      </sheetData>
      <sheetData sheetId="14">
        <row r="5">
          <cell r="B5">
            <v>2775450</v>
          </cell>
        </row>
        <row r="218">
          <cell r="D218">
            <v>15986615</v>
          </cell>
        </row>
      </sheetData>
      <sheetData sheetId="15">
        <row r="9">
          <cell r="B9">
            <v>2811000</v>
          </cell>
        </row>
      </sheetData>
      <sheetData sheetId="16">
        <row r="49">
          <cell r="E49">
            <v>2568622</v>
          </cell>
        </row>
      </sheetData>
      <sheetData sheetId="17">
        <row r="5">
          <cell r="B5">
            <v>660980</v>
          </cell>
        </row>
        <row r="7">
          <cell r="B7">
            <v>16543739</v>
          </cell>
        </row>
        <row r="8">
          <cell r="B8">
            <v>14742834</v>
          </cell>
        </row>
      </sheetData>
      <sheetData sheetId="18">
        <row r="6">
          <cell r="B6">
            <v>2089065</v>
          </cell>
        </row>
        <row r="24">
          <cell r="C24">
            <v>3284244</v>
          </cell>
          <cell r="E24">
            <v>3552428</v>
          </cell>
          <cell r="G24">
            <v>4154651</v>
          </cell>
          <cell r="I24">
            <v>1911504</v>
          </cell>
          <cell r="K24">
            <v>2283114</v>
          </cell>
          <cell r="M24">
            <v>1352094</v>
          </cell>
        </row>
      </sheetData>
      <sheetData sheetId="19">
        <row r="5">
          <cell r="B5">
            <v>1971555</v>
          </cell>
        </row>
      </sheetData>
      <sheetData sheetId="20">
        <row r="16">
          <cell r="P16">
            <v>15305012</v>
          </cell>
        </row>
      </sheetData>
      <sheetData sheetId="21">
        <row r="5">
          <cell r="B5">
            <v>2182963</v>
          </cell>
        </row>
      </sheetData>
      <sheetData sheetId="22">
        <row r="5">
          <cell r="B5">
            <v>2146719</v>
          </cell>
        </row>
      </sheetData>
      <sheetData sheetId="23">
        <row r="7">
          <cell r="B7">
            <v>1451529</v>
          </cell>
        </row>
        <row r="87">
          <cell r="B87">
            <v>17613055</v>
          </cell>
        </row>
      </sheetData>
      <sheetData sheetId="24">
        <row r="7">
          <cell r="B7">
            <v>206</v>
          </cell>
        </row>
      </sheetData>
      <sheetData sheetId="25">
        <row r="5">
          <cell r="B5">
            <v>3992424</v>
          </cell>
        </row>
        <row r="108">
          <cell r="AB108">
            <v>23755224</v>
          </cell>
        </row>
      </sheetData>
      <sheetData sheetId="26">
        <row r="5">
          <cell r="B5">
            <v>3488218</v>
          </cell>
        </row>
        <row r="105">
          <cell r="B105">
            <v>10642714</v>
          </cell>
          <cell r="D105">
            <v>6511511</v>
          </cell>
          <cell r="F105">
            <v>4426485</v>
          </cell>
          <cell r="H105">
            <v>1944731</v>
          </cell>
          <cell r="J105">
            <v>2821053</v>
          </cell>
          <cell r="L105">
            <v>5581614</v>
          </cell>
        </row>
      </sheetData>
      <sheetData sheetId="27">
        <row r="6">
          <cell r="E6">
            <v>3345268</v>
          </cell>
        </row>
      </sheetData>
      <sheetData sheetId="28">
        <row r="5">
          <cell r="B5">
            <v>4292835</v>
          </cell>
        </row>
        <row r="140">
          <cell r="AF140">
            <v>33769385</v>
          </cell>
        </row>
      </sheetData>
      <sheetData sheetId="29">
        <row r="7">
          <cell r="B7">
            <v>1080911</v>
          </cell>
        </row>
      </sheetData>
      <sheetData sheetId="30">
        <row r="5">
          <cell r="B5">
            <v>4304905</v>
          </cell>
        </row>
        <row r="83">
          <cell r="F83">
            <v>45</v>
          </cell>
        </row>
        <row r="84">
          <cell r="F84">
            <v>21</v>
          </cell>
        </row>
        <row r="85">
          <cell r="F85">
            <v>19</v>
          </cell>
        </row>
        <row r="86">
          <cell r="F86">
            <v>23</v>
          </cell>
        </row>
        <row r="87">
          <cell r="F87">
            <v>10</v>
          </cell>
        </row>
        <row r="88">
          <cell r="F88">
            <v>14</v>
          </cell>
        </row>
        <row r="89">
          <cell r="F89">
            <v>9</v>
          </cell>
        </row>
        <row r="90">
          <cell r="F90">
            <v>6</v>
          </cell>
        </row>
        <row r="91">
          <cell r="F91">
            <v>17</v>
          </cell>
        </row>
        <row r="92">
          <cell r="F92">
            <v>20</v>
          </cell>
        </row>
        <row r="93">
          <cell r="F93">
            <v>20</v>
          </cell>
        </row>
        <row r="94">
          <cell r="F94">
            <v>25</v>
          </cell>
        </row>
        <row r="95">
          <cell r="F95">
            <v>24</v>
          </cell>
        </row>
        <row r="96">
          <cell r="F96">
            <v>30</v>
          </cell>
        </row>
        <row r="97">
          <cell r="F97">
            <v>42</v>
          </cell>
        </row>
        <row r="98">
          <cell r="F98">
            <v>34</v>
          </cell>
        </row>
        <row r="99">
          <cell r="F99">
            <v>19</v>
          </cell>
        </row>
        <row r="100">
          <cell r="F100">
            <v>17</v>
          </cell>
        </row>
        <row r="101">
          <cell r="F101">
            <v>20</v>
          </cell>
        </row>
        <row r="102">
          <cell r="F102">
            <v>23</v>
          </cell>
        </row>
        <row r="103">
          <cell r="F103">
            <v>28</v>
          </cell>
        </row>
        <row r="104">
          <cell r="F104">
            <v>26</v>
          </cell>
        </row>
        <row r="105">
          <cell r="F105">
            <v>26</v>
          </cell>
        </row>
        <row r="106">
          <cell r="F106">
            <v>25</v>
          </cell>
        </row>
        <row r="107">
          <cell r="F107">
            <v>22</v>
          </cell>
        </row>
        <row r="108">
          <cell r="F108">
            <v>24</v>
          </cell>
        </row>
        <row r="109">
          <cell r="F109">
            <v>33</v>
          </cell>
        </row>
        <row r="110">
          <cell r="F110">
            <v>32</v>
          </cell>
        </row>
        <row r="111">
          <cell r="F111">
            <v>31</v>
          </cell>
        </row>
        <row r="112">
          <cell r="F112">
            <v>44</v>
          </cell>
        </row>
        <row r="113">
          <cell r="F113">
            <v>45</v>
          </cell>
        </row>
        <row r="114">
          <cell r="F114">
            <v>33</v>
          </cell>
        </row>
        <row r="115">
          <cell r="F115">
            <v>32</v>
          </cell>
        </row>
        <row r="116">
          <cell r="F116">
            <v>34</v>
          </cell>
        </row>
      </sheetData>
      <sheetData sheetId="31">
        <row r="21">
          <cell r="B21">
            <v>2160104</v>
          </cell>
        </row>
        <row r="175">
          <cell r="AD175">
            <v>36953395</v>
          </cell>
        </row>
        <row r="176">
          <cell r="AD176">
            <v>32067494</v>
          </cell>
        </row>
      </sheetData>
      <sheetData sheetId="32">
        <row r="4">
          <cell r="B4">
            <v>1782297</v>
          </cell>
        </row>
        <row r="252">
          <cell r="AD252">
            <v>13037213</v>
          </cell>
        </row>
      </sheetData>
      <sheetData sheetId="33">
        <row r="5">
          <cell r="B5">
            <v>6887414</v>
          </cell>
        </row>
        <row r="121">
          <cell r="E121">
            <v>21475640</v>
          </cell>
          <cell r="H121">
            <v>28392754</v>
          </cell>
          <cell r="K121">
            <v>36908116</v>
          </cell>
        </row>
      </sheetData>
      <sheetData sheetId="34">
        <row r="5">
          <cell r="B5">
            <v>9506989</v>
          </cell>
        </row>
      </sheetData>
      <sheetData sheetId="35">
        <row r="7">
          <cell r="C7">
            <v>9522388</v>
          </cell>
        </row>
        <row r="105">
          <cell r="B105">
            <v>48338604</v>
          </cell>
          <cell r="C105">
            <v>56671554</v>
          </cell>
          <cell r="D105">
            <v>66331772</v>
          </cell>
        </row>
      </sheetData>
      <sheetData sheetId="36">
        <row r="7">
          <cell r="B7">
            <v>4012308</v>
          </cell>
        </row>
      </sheetData>
      <sheetData sheetId="37">
        <row r="7">
          <cell r="C7">
            <v>9259910</v>
          </cell>
        </row>
      </sheetData>
      <sheetData sheetId="38">
        <row r="6">
          <cell r="B6">
            <v>10847966</v>
          </cell>
        </row>
        <row r="122">
          <cell r="K122">
            <v>67596272</v>
          </cell>
          <cell r="N122">
            <v>57035793</v>
          </cell>
          <cell r="Q122">
            <v>73068506</v>
          </cell>
          <cell r="T122">
            <v>83931768</v>
          </cell>
        </row>
      </sheetData>
      <sheetData sheetId="39">
        <row r="16">
          <cell r="B16">
            <v>9471743</v>
          </cell>
        </row>
        <row r="61">
          <cell r="B61">
            <v>60608421</v>
          </cell>
          <cell r="E61">
            <v>62748630</v>
          </cell>
        </row>
      </sheetData>
      <sheetData sheetId="40"/>
      <sheetData sheetId="41">
        <row r="4">
          <cell r="C4">
            <v>6179738</v>
          </cell>
        </row>
      </sheetData>
      <sheetData sheetId="42"/>
      <sheetData sheetId="43">
        <row r="24">
          <cell r="B24">
            <v>8653478</v>
          </cell>
        </row>
      </sheetData>
      <sheetData sheetId="44">
        <row r="4">
          <cell r="B4">
            <v>474953.88</v>
          </cell>
        </row>
      </sheetData>
      <sheetData sheetId="45"/>
      <sheetData sheetId="46">
        <row r="4">
          <cell r="B4">
            <v>10054897</v>
          </cell>
        </row>
      </sheetData>
      <sheetData sheetId="47">
        <row r="5">
          <cell r="J5">
            <v>9322859</v>
          </cell>
        </row>
      </sheetData>
      <sheetData sheetId="48">
        <row r="19">
          <cell r="B19">
            <v>13551111.23</v>
          </cell>
        </row>
      </sheetData>
      <sheetData sheetId="49"/>
      <sheetData sheetId="50">
        <row r="5">
          <cell r="D5">
            <v>16000</v>
          </cell>
        </row>
      </sheetData>
      <sheetData sheetId="51">
        <row r="3">
          <cell r="B3">
            <v>10983024</v>
          </cell>
        </row>
      </sheetData>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41 Hacienda"/>
      <sheetName val="1843 Hacienda"/>
      <sheetName val="1845 Hacienda"/>
      <sheetName val="1846 Hacienda"/>
      <sheetName val="1849 Hacienda"/>
      <sheetName val="1852 HACIENDA"/>
      <sheetName val="1853 Hacienda"/>
      <sheetName val="1858 Hacienda"/>
      <sheetName val="1861 Hacienda"/>
      <sheetName val="1869 Hacienda"/>
      <sheetName val="1870 Tesoro"/>
      <sheetName val="1870 Hacienda"/>
      <sheetName val="1872 Hacienda"/>
      <sheetName val="1873 Hacienda"/>
      <sheetName val="Gráfico1"/>
      <sheetName val="1874 Hacienda"/>
      <sheetName val="1875 Hacienda"/>
      <sheetName val="1875 Tesoro"/>
      <sheetName val="1876 Hacienda"/>
      <sheetName val="1877 Hacienda"/>
      <sheetName val="1877 Tesoro"/>
      <sheetName val="1878 Hacienda"/>
      <sheetName val="1878 Tesoro"/>
      <sheetName val="1879 Tesoro"/>
      <sheetName val="1879 Hacienda"/>
      <sheetName val="1880 Tesoro"/>
      <sheetName val="1880 Hacienda"/>
      <sheetName val="1881 Hacienda"/>
      <sheetName val="1881 Tesoro"/>
      <sheetName val="1882 Hacienda"/>
      <sheetName val="1882 Tesoro"/>
      <sheetName val="1883 Hacienda"/>
      <sheetName val="1885 Hacienda"/>
      <sheetName val="1888 Hacienda"/>
      <sheetName val="1890 Hacienda"/>
      <sheetName val="1892 Hacienda"/>
      <sheetName val="1894 Hacienda"/>
      <sheetName val="1896 Tesoro"/>
      <sheetName val="1896 Hacienda"/>
      <sheetName val="1898 Hacienda"/>
      <sheetName val="1904 Hacienda"/>
      <sheetName val="1904 Tesoro"/>
      <sheetName val="1910 Hacienda"/>
      <sheetName val="1910 Tesoro"/>
      <sheetName val="1911 Hacienda"/>
      <sheetName val="1912 Hacienda"/>
      <sheetName val="1912 Tesoro"/>
      <sheetName val="1913 Hacienda"/>
      <sheetName val="1913 Tesoro"/>
      <sheetName val="1914 Hacienda"/>
      <sheetName val="1914 Tesoro"/>
      <sheetName val="1915 Hacienda"/>
      <sheetName val="1915 Tesoro"/>
      <sheetName val="Ingresos Tesoro"/>
      <sheetName val="Gastos Tesoro"/>
      <sheetName val="Ingresos Hacienda"/>
      <sheetName val="Ingresos Hacienda.0"/>
      <sheetName val="Gastos Hacienda"/>
    </sheetNames>
    <sheetDataSet>
      <sheetData sheetId="0">
        <row r="69">
          <cell r="B69">
            <v>481549.5</v>
          </cell>
        </row>
      </sheetData>
      <sheetData sheetId="1"/>
      <sheetData sheetId="2"/>
      <sheetData sheetId="3"/>
      <sheetData sheetId="4"/>
      <sheetData sheetId="5"/>
      <sheetData sheetId="6"/>
      <sheetData sheetId="7">
        <row r="56">
          <cell r="J56">
            <v>1306185</v>
          </cell>
        </row>
      </sheetData>
      <sheetData sheetId="8">
        <row r="111">
          <cell r="J111">
            <v>1997456</v>
          </cell>
        </row>
      </sheetData>
      <sheetData sheetId="9"/>
      <sheetData sheetId="10">
        <row r="108">
          <cell r="E108">
            <v>4247334</v>
          </cell>
        </row>
      </sheetData>
      <sheetData sheetId="11"/>
      <sheetData sheetId="12"/>
      <sheetData sheetId="13">
        <row r="67">
          <cell r="B67">
            <v>3428352</v>
          </cell>
        </row>
      </sheetData>
      <sheetData sheetId="14">
        <row r="135">
          <cell r="B135">
            <v>6020012</v>
          </cell>
        </row>
      </sheetData>
      <sheetData sheetId="15"/>
      <sheetData sheetId="16">
        <row r="21">
          <cell r="B21">
            <v>3523964</v>
          </cell>
        </row>
      </sheetData>
      <sheetData sheetId="17">
        <row r="21">
          <cell r="B21">
            <v>3523964</v>
          </cell>
        </row>
      </sheetData>
      <sheetData sheetId="18">
        <row r="24">
          <cell r="C24">
            <v>3284244</v>
          </cell>
        </row>
      </sheetData>
      <sheetData sheetId="19">
        <row r="76">
          <cell r="E76">
            <v>4686978</v>
          </cell>
        </row>
      </sheetData>
      <sheetData sheetId="20">
        <row r="16">
          <cell r="D16">
            <v>2739916</v>
          </cell>
        </row>
      </sheetData>
      <sheetData sheetId="21">
        <row r="71">
          <cell r="E71">
            <v>4868432</v>
          </cell>
        </row>
      </sheetData>
      <sheetData sheetId="22">
        <row r="71">
          <cell r="E71">
            <v>4868432</v>
          </cell>
        </row>
      </sheetData>
      <sheetData sheetId="23">
        <row r="79">
          <cell r="B79">
            <v>2919173</v>
          </cell>
        </row>
      </sheetData>
      <sheetData sheetId="24">
        <row r="110">
          <cell r="E110">
            <v>6745476</v>
          </cell>
        </row>
      </sheetData>
      <sheetData sheetId="25">
        <row r="47">
          <cell r="B47">
            <v>7860062</v>
          </cell>
        </row>
      </sheetData>
      <sheetData sheetId="26">
        <row r="216">
          <cell r="P216">
            <v>10642712</v>
          </cell>
        </row>
      </sheetData>
      <sheetData sheetId="27"/>
      <sheetData sheetId="28">
        <row r="140">
          <cell r="P140">
            <v>7254260</v>
          </cell>
        </row>
      </sheetData>
      <sheetData sheetId="29">
        <row r="106">
          <cell r="E106">
            <v>6073838</v>
          </cell>
        </row>
      </sheetData>
      <sheetData sheetId="30">
        <row r="58">
          <cell r="B58">
            <v>7978000</v>
          </cell>
        </row>
      </sheetData>
      <sheetData sheetId="31">
        <row r="58">
          <cell r="B58">
            <v>7978000</v>
          </cell>
        </row>
      </sheetData>
      <sheetData sheetId="32">
        <row r="252">
          <cell r="P252">
            <v>5101789</v>
          </cell>
        </row>
      </sheetData>
      <sheetData sheetId="33">
        <row r="104">
          <cell r="E104">
            <v>2000723</v>
          </cell>
        </row>
      </sheetData>
      <sheetData sheetId="34">
        <row r="55">
          <cell r="E55">
            <v>3873068</v>
          </cell>
        </row>
      </sheetData>
      <sheetData sheetId="35">
        <row r="88">
          <cell r="C88">
            <v>8548754</v>
          </cell>
        </row>
      </sheetData>
      <sheetData sheetId="36"/>
      <sheetData sheetId="37">
        <row r="55">
          <cell r="D55">
            <v>11223704</v>
          </cell>
        </row>
      </sheetData>
      <sheetData sheetId="38">
        <row r="101">
          <cell r="N101">
            <v>9036352</v>
          </cell>
        </row>
      </sheetData>
      <sheetData sheetId="39">
        <row r="39">
          <cell r="B39">
            <v>9359838</v>
          </cell>
        </row>
      </sheetData>
      <sheetData sheetId="40"/>
      <sheetData sheetId="41"/>
      <sheetData sheetId="42"/>
      <sheetData sheetId="43"/>
      <sheetData sheetId="44"/>
      <sheetData sheetId="45"/>
      <sheetData sheetId="46"/>
      <sheetData sheetId="47">
        <row r="53">
          <cell r="D53">
            <v>12138760</v>
          </cell>
        </row>
      </sheetData>
      <sheetData sheetId="48">
        <row r="53">
          <cell r="D53">
            <v>12138760</v>
          </cell>
        </row>
      </sheetData>
      <sheetData sheetId="49"/>
      <sheetData sheetId="50"/>
      <sheetData sheetId="51"/>
      <sheetData sheetId="52"/>
      <sheetData sheetId="53"/>
      <sheetData sheetId="54"/>
      <sheetData sheetId="55"/>
      <sheetData sheetId="56">
        <row r="42">
          <cell r="B42">
            <v>3898339</v>
          </cell>
        </row>
      </sheetData>
      <sheetData sheetId="57">
        <row r="42">
          <cell r="B42">
            <v>3898339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9"/>
  <sheetViews>
    <sheetView tabSelected="1" workbookViewId="0">
      <selection activeCell="F13" sqref="F13"/>
    </sheetView>
  </sheetViews>
  <sheetFormatPr baseColWidth="10" defaultRowHeight="13" x14ac:dyDescent="0.15"/>
  <cols>
    <col min="1" max="1" width="56.6640625" customWidth="1"/>
    <col min="2" max="2" width="18" customWidth="1"/>
  </cols>
  <sheetData>
    <row r="4" spans="1:2" x14ac:dyDescent="0.15">
      <c r="A4" s="201" t="s">
        <v>0</v>
      </c>
      <c r="B4" s="202"/>
    </row>
    <row r="5" spans="1:2" x14ac:dyDescent="0.15">
      <c r="A5" s="203" t="s">
        <v>1129</v>
      </c>
      <c r="B5" s="204"/>
    </row>
    <row r="6" spans="1:2" x14ac:dyDescent="0.15">
      <c r="A6" s="203" t="s">
        <v>1</v>
      </c>
      <c r="B6" s="204"/>
    </row>
    <row r="8" spans="1:2" x14ac:dyDescent="0.15">
      <c r="A8" s="1" t="s">
        <v>2</v>
      </c>
    </row>
    <row r="9" spans="1:2" x14ac:dyDescent="0.15">
      <c r="A9" s="2"/>
    </row>
    <row r="10" spans="1:2" x14ac:dyDescent="0.15">
      <c r="A10" s="3" t="s">
        <v>3</v>
      </c>
    </row>
    <row r="11" spans="1:2" s="5" customFormat="1" ht="52" x14ac:dyDescent="0.15">
      <c r="A11" s="4" t="s">
        <v>4</v>
      </c>
    </row>
    <row r="12" spans="1:2" s="5" customFormat="1" x14ac:dyDescent="0.15">
      <c r="A12" s="4"/>
    </row>
    <row r="13" spans="1:2" ht="52" x14ac:dyDescent="0.15">
      <c r="A13" s="4" t="s">
        <v>5</v>
      </c>
    </row>
    <row r="14" spans="1:2" x14ac:dyDescent="0.15">
      <c r="A14" s="4"/>
    </row>
    <row r="15" spans="1:2" ht="26" x14ac:dyDescent="0.15">
      <c r="A15" s="4" t="s">
        <v>6</v>
      </c>
    </row>
    <row r="17" spans="1:1" ht="26" x14ac:dyDescent="0.15">
      <c r="A17" s="4" t="s">
        <v>7</v>
      </c>
    </row>
    <row r="19" spans="1:1" x14ac:dyDescent="0.15">
      <c r="A19" t="s">
        <v>8</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workbookViewId="0">
      <selection activeCell="B2" sqref="B2"/>
    </sheetView>
  </sheetViews>
  <sheetFormatPr baseColWidth="10" defaultRowHeight="13" x14ac:dyDescent="0.15"/>
  <cols>
    <col min="1" max="1" width="10.83203125" style="64"/>
    <col min="2" max="2" width="13.5" style="64" bestFit="1" customWidth="1"/>
    <col min="3" max="5" width="10.83203125" style="64"/>
    <col min="6" max="6" width="56" style="64" bestFit="1" customWidth="1"/>
    <col min="7" max="16384" width="10.83203125" style="64"/>
  </cols>
  <sheetData>
    <row r="1" spans="1:10" x14ac:dyDescent="0.15">
      <c r="A1" s="63" t="s">
        <v>371</v>
      </c>
      <c r="B1" s="63"/>
      <c r="C1" s="63"/>
      <c r="D1" s="63"/>
      <c r="E1" s="63"/>
      <c r="F1" s="63"/>
    </row>
    <row r="2" spans="1:10" x14ac:dyDescent="0.15">
      <c r="A2" s="63" t="s">
        <v>372</v>
      </c>
      <c r="B2" s="63"/>
      <c r="C2" s="63"/>
      <c r="D2" s="63"/>
      <c r="E2" s="63"/>
      <c r="F2" s="63"/>
    </row>
    <row r="4" spans="1:10" ht="26" x14ac:dyDescent="0.15">
      <c r="B4" s="80"/>
      <c r="C4" s="80" t="s">
        <v>347</v>
      </c>
      <c r="D4" s="80" t="s">
        <v>373</v>
      </c>
      <c r="E4" s="80" t="s">
        <v>374</v>
      </c>
      <c r="F4" s="85" t="s">
        <v>375</v>
      </c>
    </row>
    <row r="5" spans="1:10" x14ac:dyDescent="0.15">
      <c r="A5" s="68"/>
      <c r="B5" s="68" t="s">
        <v>315</v>
      </c>
      <c r="C5" s="68">
        <v>808240</v>
      </c>
      <c r="D5" s="68">
        <v>127484</v>
      </c>
      <c r="E5" s="68">
        <f>+C5-D5</f>
        <v>680756</v>
      </c>
      <c r="F5" s="64" t="s">
        <v>376</v>
      </c>
      <c r="H5" s="75"/>
    </row>
    <row r="6" spans="1:10" x14ac:dyDescent="0.15">
      <c r="A6" s="86" t="s">
        <v>377</v>
      </c>
      <c r="B6" s="68">
        <v>1832</v>
      </c>
      <c r="C6" s="68">
        <v>874330</v>
      </c>
      <c r="D6" s="68">
        <v>102384</v>
      </c>
      <c r="E6" s="68">
        <f t="shared" ref="E6:E46" si="0">+C6-D6</f>
        <v>771946</v>
      </c>
      <c r="F6" s="64" t="s">
        <v>378</v>
      </c>
      <c r="G6" s="68"/>
      <c r="H6" s="75"/>
      <c r="I6" s="87"/>
      <c r="J6" s="88"/>
    </row>
    <row r="7" spans="1:10" x14ac:dyDescent="0.15">
      <c r="A7" s="86" t="s">
        <v>379</v>
      </c>
      <c r="B7" s="68">
        <v>1833</v>
      </c>
      <c r="C7" s="68">
        <v>498324</v>
      </c>
      <c r="D7" s="68"/>
      <c r="E7" s="68"/>
      <c r="F7" s="64" t="s">
        <v>380</v>
      </c>
      <c r="G7" s="68"/>
      <c r="H7" s="75"/>
      <c r="I7" s="87"/>
      <c r="J7" s="88"/>
    </row>
    <row r="8" spans="1:10" x14ac:dyDescent="0.15">
      <c r="A8" s="86" t="s">
        <v>381</v>
      </c>
      <c r="B8" s="68">
        <v>1834</v>
      </c>
      <c r="C8" s="68">
        <v>326230</v>
      </c>
      <c r="D8" s="68"/>
      <c r="E8" s="68"/>
      <c r="F8" s="64" t="s">
        <v>382</v>
      </c>
      <c r="G8" s="68"/>
      <c r="H8" s="75"/>
      <c r="I8" s="87"/>
      <c r="J8" s="88"/>
    </row>
    <row r="9" spans="1:10" x14ac:dyDescent="0.15">
      <c r="A9" s="83"/>
      <c r="B9" s="68">
        <v>1835</v>
      </c>
      <c r="C9" s="68">
        <v>499749</v>
      </c>
      <c r="D9" s="68"/>
      <c r="E9" s="68"/>
      <c r="F9" s="64" t="s">
        <v>383</v>
      </c>
      <c r="G9" s="68"/>
      <c r="H9" s="75"/>
      <c r="I9" s="87"/>
      <c r="J9" s="88"/>
    </row>
    <row r="10" spans="1:10" x14ac:dyDescent="0.15">
      <c r="B10" s="68">
        <v>1836</v>
      </c>
      <c r="C10" s="68">
        <v>725690</v>
      </c>
      <c r="D10" s="68"/>
      <c r="E10" s="68"/>
      <c r="F10" s="64" t="s">
        <v>384</v>
      </c>
      <c r="G10" s="68"/>
      <c r="H10" s="75"/>
      <c r="I10" s="87"/>
      <c r="J10" s="88"/>
    </row>
    <row r="11" spans="1:10" x14ac:dyDescent="0.15">
      <c r="A11" s="72" t="s">
        <v>385</v>
      </c>
      <c r="B11" s="68">
        <v>1837</v>
      </c>
      <c r="C11" s="68">
        <v>538774</v>
      </c>
      <c r="D11" s="68"/>
      <c r="E11" s="68"/>
      <c r="F11" s="64" t="s">
        <v>386</v>
      </c>
      <c r="G11" s="68"/>
      <c r="H11" s="75"/>
      <c r="I11" s="87"/>
      <c r="J11" s="88"/>
    </row>
    <row r="12" spans="1:10" x14ac:dyDescent="0.15">
      <c r="A12" s="72"/>
      <c r="B12" s="68">
        <v>1838</v>
      </c>
      <c r="C12" s="68">
        <v>625687</v>
      </c>
      <c r="D12" s="68">
        <v>55587</v>
      </c>
      <c r="E12" s="68">
        <f t="shared" si="0"/>
        <v>570100</v>
      </c>
      <c r="F12" s="64" t="s">
        <v>387</v>
      </c>
      <c r="G12" s="68"/>
      <c r="H12" s="75"/>
      <c r="I12" s="87"/>
      <c r="J12" s="88"/>
    </row>
    <row r="13" spans="1:10" x14ac:dyDescent="0.15">
      <c r="A13" s="72"/>
      <c r="B13" s="68">
        <v>1839</v>
      </c>
      <c r="C13" s="68">
        <v>604530</v>
      </c>
      <c r="D13" s="68">
        <v>51472</v>
      </c>
      <c r="E13" s="68">
        <f t="shared" si="0"/>
        <v>553058</v>
      </c>
      <c r="F13" s="64" t="s">
        <v>388</v>
      </c>
      <c r="G13" s="68"/>
      <c r="H13" s="75"/>
      <c r="I13" s="87"/>
      <c r="J13" s="88"/>
    </row>
    <row r="14" spans="1:10" x14ac:dyDescent="0.15">
      <c r="A14" s="72"/>
      <c r="B14" s="68">
        <v>1840</v>
      </c>
      <c r="C14" s="68">
        <v>592722</v>
      </c>
      <c r="D14" s="68">
        <v>43270</v>
      </c>
      <c r="E14" s="68">
        <f t="shared" si="0"/>
        <v>549452</v>
      </c>
      <c r="F14" s="64" t="s">
        <v>389</v>
      </c>
      <c r="G14" s="68"/>
      <c r="H14" s="75"/>
      <c r="I14" s="87"/>
      <c r="J14" s="88"/>
    </row>
    <row r="15" spans="1:10" x14ac:dyDescent="0.15">
      <c r="A15" s="86" t="s">
        <v>390</v>
      </c>
      <c r="B15" s="68">
        <v>1841</v>
      </c>
      <c r="C15" s="68">
        <v>94750</v>
      </c>
      <c r="D15" s="68">
        <v>1942</v>
      </c>
      <c r="E15" s="68">
        <f t="shared" si="0"/>
        <v>92808</v>
      </c>
      <c r="F15" s="64" t="s">
        <v>391</v>
      </c>
      <c r="G15" s="68"/>
      <c r="H15" s="89"/>
      <c r="I15" s="87"/>
      <c r="J15" s="88"/>
    </row>
    <row r="16" spans="1:10" x14ac:dyDescent="0.15">
      <c r="A16" s="83"/>
      <c r="B16" s="68">
        <v>1842</v>
      </c>
      <c r="C16" s="68">
        <v>542942</v>
      </c>
      <c r="D16" s="68"/>
      <c r="E16" s="68"/>
      <c r="F16" s="64" t="s">
        <v>392</v>
      </c>
      <c r="G16" s="68"/>
      <c r="H16" s="75"/>
      <c r="I16" s="87"/>
      <c r="J16" s="88"/>
    </row>
    <row r="17" spans="1:10" x14ac:dyDescent="0.15">
      <c r="A17" s="83"/>
      <c r="B17" s="68">
        <v>1843</v>
      </c>
      <c r="C17" s="68">
        <v>917027</v>
      </c>
      <c r="D17" s="68">
        <v>45748</v>
      </c>
      <c r="E17" s="68">
        <f t="shared" si="0"/>
        <v>871279</v>
      </c>
      <c r="F17" s="64" t="s">
        <v>393</v>
      </c>
      <c r="G17" s="68"/>
      <c r="H17" s="75"/>
      <c r="I17" s="87"/>
      <c r="J17" s="88"/>
    </row>
    <row r="18" spans="1:10" x14ac:dyDescent="0.15">
      <c r="A18" s="83"/>
      <c r="B18" s="68">
        <v>1844</v>
      </c>
      <c r="C18" s="68">
        <v>899476</v>
      </c>
      <c r="D18" s="68">
        <v>56009</v>
      </c>
      <c r="E18" s="68">
        <f t="shared" si="0"/>
        <v>843467</v>
      </c>
      <c r="F18" s="64" t="s">
        <v>394</v>
      </c>
      <c r="G18" s="68"/>
      <c r="H18" s="75"/>
      <c r="I18" s="87"/>
      <c r="J18" s="88"/>
    </row>
    <row r="19" spans="1:10" x14ac:dyDescent="0.15">
      <c r="A19" s="83"/>
      <c r="B19" s="68">
        <v>1845</v>
      </c>
      <c r="C19" s="68">
        <v>680932</v>
      </c>
      <c r="D19" s="68">
        <v>27339</v>
      </c>
      <c r="E19" s="68">
        <f t="shared" si="0"/>
        <v>653593</v>
      </c>
      <c r="F19" s="64" t="s">
        <v>395</v>
      </c>
      <c r="G19" s="68"/>
      <c r="H19" s="75"/>
      <c r="I19" s="87"/>
      <c r="J19" s="88"/>
    </row>
    <row r="20" spans="1:10" x14ac:dyDescent="0.15">
      <c r="A20" s="83"/>
      <c r="B20" s="68">
        <v>1846</v>
      </c>
      <c r="C20" s="68">
        <v>782797</v>
      </c>
      <c r="D20" s="68">
        <v>25553</v>
      </c>
      <c r="E20" s="68">
        <f t="shared" si="0"/>
        <v>757244</v>
      </c>
      <c r="F20" s="64" t="s">
        <v>396</v>
      </c>
      <c r="G20" s="68"/>
      <c r="H20" s="75"/>
      <c r="I20" s="87"/>
      <c r="J20" s="88"/>
    </row>
    <row r="21" spans="1:10" x14ac:dyDescent="0.15">
      <c r="A21" s="72" t="s">
        <v>397</v>
      </c>
      <c r="B21" s="68">
        <v>1847</v>
      </c>
      <c r="C21" s="68">
        <v>687782</v>
      </c>
      <c r="D21" s="68">
        <v>33169</v>
      </c>
      <c r="E21" s="68">
        <f t="shared" si="0"/>
        <v>654613</v>
      </c>
      <c r="F21" s="64" t="s">
        <v>398</v>
      </c>
      <c r="G21" s="68"/>
      <c r="H21" s="75"/>
      <c r="I21" s="87"/>
      <c r="J21" s="88"/>
    </row>
    <row r="22" spans="1:10" x14ac:dyDescent="0.15">
      <c r="A22" s="72"/>
      <c r="B22" s="68">
        <v>1848</v>
      </c>
      <c r="C22" s="68">
        <v>552637</v>
      </c>
      <c r="D22" s="68"/>
      <c r="E22" s="68"/>
      <c r="G22" s="68"/>
      <c r="H22" s="75"/>
      <c r="I22" s="87"/>
      <c r="J22" s="88"/>
    </row>
    <row r="23" spans="1:10" x14ac:dyDescent="0.15">
      <c r="A23" s="72"/>
      <c r="B23" s="68">
        <v>1849</v>
      </c>
      <c r="C23" s="68">
        <v>540239</v>
      </c>
      <c r="D23" s="68">
        <v>27466</v>
      </c>
      <c r="E23" s="68">
        <f t="shared" si="0"/>
        <v>512773</v>
      </c>
      <c r="F23" s="90" t="s">
        <v>399</v>
      </c>
      <c r="G23" s="68"/>
      <c r="H23" s="75"/>
      <c r="I23" s="87"/>
      <c r="J23" s="88"/>
    </row>
    <row r="24" spans="1:10" x14ac:dyDescent="0.15">
      <c r="A24" s="72"/>
      <c r="B24" s="68">
        <v>1850</v>
      </c>
      <c r="C24" s="68">
        <v>687951</v>
      </c>
      <c r="D24" s="68"/>
      <c r="E24" s="68"/>
      <c r="F24" s="90"/>
      <c r="G24" s="68"/>
      <c r="H24" s="75"/>
      <c r="I24" s="87"/>
      <c r="J24" s="88"/>
    </row>
    <row r="25" spans="1:10" x14ac:dyDescent="0.15">
      <c r="A25" s="72"/>
      <c r="B25" s="68">
        <v>1851</v>
      </c>
      <c r="C25" s="68">
        <v>710058</v>
      </c>
      <c r="D25" s="68"/>
      <c r="E25" s="68"/>
      <c r="G25" s="68"/>
      <c r="H25" s="75"/>
      <c r="I25" s="87"/>
      <c r="J25" s="88"/>
    </row>
    <row r="26" spans="1:10" x14ac:dyDescent="0.15">
      <c r="A26" s="72"/>
      <c r="B26" s="75">
        <f>+B25+1</f>
        <v>1852</v>
      </c>
      <c r="C26" s="68">
        <v>714978</v>
      </c>
      <c r="D26" s="68"/>
      <c r="E26" s="68"/>
      <c r="F26" s="90" t="s">
        <v>400</v>
      </c>
      <c r="G26" s="75"/>
      <c r="H26" s="75"/>
      <c r="I26" s="87"/>
      <c r="J26" s="88"/>
    </row>
    <row r="27" spans="1:10" x14ac:dyDescent="0.15">
      <c r="A27" s="72"/>
      <c r="B27" s="75">
        <f t="shared" ref="B27:B46" si="1">+B26+1</f>
        <v>1853</v>
      </c>
      <c r="C27" s="68">
        <v>1054776</v>
      </c>
      <c r="D27" s="68">
        <v>39670</v>
      </c>
      <c r="E27" s="68">
        <f t="shared" si="0"/>
        <v>1015106</v>
      </c>
      <c r="F27" s="90"/>
      <c r="G27" s="75"/>
      <c r="H27" s="75"/>
      <c r="I27" s="87"/>
      <c r="J27" s="88"/>
    </row>
    <row r="28" spans="1:10" x14ac:dyDescent="0.15">
      <c r="A28" s="72"/>
      <c r="B28" s="75">
        <f t="shared" si="1"/>
        <v>1854</v>
      </c>
      <c r="C28" s="68">
        <v>947674</v>
      </c>
      <c r="D28" s="68"/>
      <c r="E28" s="68"/>
      <c r="G28" s="75"/>
      <c r="H28" s="75"/>
      <c r="I28" s="87"/>
      <c r="J28" s="88"/>
    </row>
    <row r="29" spans="1:10" x14ac:dyDescent="0.15">
      <c r="A29" s="72"/>
      <c r="B29" s="75">
        <f t="shared" si="1"/>
        <v>1855</v>
      </c>
      <c r="C29" s="68">
        <v>757895</v>
      </c>
      <c r="D29" s="68">
        <v>26630</v>
      </c>
      <c r="E29" s="68">
        <f t="shared" si="0"/>
        <v>731265</v>
      </c>
      <c r="F29" s="64" t="s">
        <v>401</v>
      </c>
      <c r="G29" s="75"/>
      <c r="H29" s="75"/>
      <c r="I29" s="87"/>
      <c r="J29" s="88"/>
    </row>
    <row r="30" spans="1:10" x14ac:dyDescent="0.15">
      <c r="A30" s="72"/>
      <c r="B30" s="75">
        <f t="shared" si="1"/>
        <v>1856</v>
      </c>
      <c r="C30" s="68">
        <v>1097612</v>
      </c>
      <c r="D30" s="68">
        <v>33127</v>
      </c>
      <c r="E30" s="68">
        <f t="shared" si="0"/>
        <v>1064485</v>
      </c>
      <c r="F30" s="64" t="s">
        <v>402</v>
      </c>
      <c r="G30" s="75"/>
      <c r="H30" s="75"/>
      <c r="I30" s="87"/>
      <c r="J30" s="88"/>
    </row>
    <row r="31" spans="1:10" x14ac:dyDescent="0.15">
      <c r="A31" s="72"/>
      <c r="B31" s="75">
        <f t="shared" si="1"/>
        <v>1857</v>
      </c>
      <c r="C31" s="68">
        <v>979933</v>
      </c>
      <c r="D31" s="68"/>
      <c r="E31" s="68"/>
      <c r="G31" s="75"/>
      <c r="H31" s="75"/>
      <c r="I31" s="87"/>
      <c r="J31" s="88"/>
    </row>
    <row r="32" spans="1:10" x14ac:dyDescent="0.15">
      <c r="B32" s="75">
        <f t="shared" si="1"/>
        <v>1858</v>
      </c>
      <c r="C32" s="68">
        <v>934519</v>
      </c>
      <c r="D32" s="68"/>
      <c r="E32" s="68"/>
      <c r="F32" s="64" t="s">
        <v>403</v>
      </c>
      <c r="G32" s="75"/>
      <c r="H32" s="75"/>
      <c r="I32" s="87"/>
      <c r="J32" s="88"/>
    </row>
    <row r="33" spans="1:10" x14ac:dyDescent="0.15">
      <c r="B33" s="75">
        <f t="shared" si="1"/>
        <v>1859</v>
      </c>
      <c r="C33" s="68">
        <v>942673</v>
      </c>
      <c r="D33" s="68">
        <v>75122</v>
      </c>
      <c r="E33" s="68">
        <f t="shared" si="0"/>
        <v>867551</v>
      </c>
      <c r="F33" s="64" t="s">
        <v>404</v>
      </c>
      <c r="G33" s="75"/>
      <c r="H33" s="75"/>
      <c r="I33" s="87"/>
      <c r="J33" s="88"/>
    </row>
    <row r="34" spans="1:10" x14ac:dyDescent="0.15">
      <c r="B34" s="75">
        <f t="shared" si="1"/>
        <v>1860</v>
      </c>
      <c r="C34" s="68">
        <v>513504</v>
      </c>
      <c r="D34" s="68">
        <v>59812</v>
      </c>
      <c r="E34" s="68">
        <f t="shared" si="0"/>
        <v>453692</v>
      </c>
      <c r="F34" s="64" t="s">
        <v>405</v>
      </c>
      <c r="G34" s="75"/>
      <c r="H34" s="75"/>
      <c r="I34" s="87"/>
      <c r="J34" s="88"/>
    </row>
    <row r="35" spans="1:10" x14ac:dyDescent="0.15">
      <c r="B35" s="75">
        <f t="shared" si="1"/>
        <v>1861</v>
      </c>
      <c r="C35" s="91">
        <f>(+C34+C36)/2</f>
        <v>647835.5</v>
      </c>
      <c r="D35" s="68"/>
      <c r="E35" s="68"/>
      <c r="G35" s="75"/>
      <c r="H35" s="75"/>
      <c r="I35" s="87"/>
      <c r="J35" s="88"/>
    </row>
    <row r="36" spans="1:10" x14ac:dyDescent="0.15">
      <c r="B36" s="75">
        <f t="shared" si="1"/>
        <v>1862</v>
      </c>
      <c r="C36" s="68">
        <v>782167</v>
      </c>
      <c r="D36" s="68">
        <v>53788</v>
      </c>
      <c r="E36" s="68">
        <f t="shared" si="0"/>
        <v>728379</v>
      </c>
      <c r="F36" s="64" t="s">
        <v>406</v>
      </c>
      <c r="G36" s="75"/>
      <c r="H36" s="75"/>
      <c r="I36" s="87"/>
      <c r="J36" s="88"/>
    </row>
    <row r="37" spans="1:10" x14ac:dyDescent="0.15">
      <c r="B37" s="75">
        <f t="shared" si="1"/>
        <v>1863</v>
      </c>
      <c r="C37" s="68">
        <v>829610</v>
      </c>
      <c r="D37" s="68"/>
      <c r="E37" s="68"/>
      <c r="F37" s="64" t="s">
        <v>407</v>
      </c>
      <c r="G37" s="75"/>
      <c r="H37" s="75"/>
      <c r="I37" s="87"/>
      <c r="J37" s="88"/>
    </row>
    <row r="38" spans="1:10" x14ac:dyDescent="0.15">
      <c r="B38" s="75">
        <f t="shared" si="1"/>
        <v>1864</v>
      </c>
      <c r="C38" s="68">
        <v>636961</v>
      </c>
      <c r="D38" s="68">
        <v>86889</v>
      </c>
      <c r="E38" s="68">
        <f t="shared" si="0"/>
        <v>550072</v>
      </c>
      <c r="F38" s="64" t="s">
        <v>408</v>
      </c>
      <c r="G38" s="75"/>
      <c r="H38" s="89"/>
      <c r="I38" s="87"/>
      <c r="J38" s="88"/>
    </row>
    <row r="39" spans="1:10" x14ac:dyDescent="0.15">
      <c r="B39" s="75">
        <f t="shared" si="1"/>
        <v>1865</v>
      </c>
      <c r="C39" s="68">
        <v>1337947</v>
      </c>
      <c r="D39" s="68">
        <v>128094</v>
      </c>
      <c r="E39" s="68">
        <f t="shared" si="0"/>
        <v>1209853</v>
      </c>
      <c r="F39" s="64" t="s">
        <v>409</v>
      </c>
      <c r="G39" s="75"/>
      <c r="H39" s="75"/>
      <c r="I39" s="87"/>
      <c r="J39" s="88"/>
    </row>
    <row r="40" spans="1:10" x14ac:dyDescent="0.15">
      <c r="B40" s="75">
        <f t="shared" si="1"/>
        <v>1866</v>
      </c>
      <c r="C40" s="68">
        <v>1372332</v>
      </c>
      <c r="D40" s="68">
        <v>130055</v>
      </c>
      <c r="E40" s="68">
        <f t="shared" si="0"/>
        <v>1242277</v>
      </c>
      <c r="F40" s="64" t="s">
        <v>410</v>
      </c>
      <c r="G40" s="75"/>
      <c r="H40" s="75"/>
      <c r="I40" s="87"/>
      <c r="J40" s="88"/>
    </row>
    <row r="41" spans="1:10" x14ac:dyDescent="0.15">
      <c r="B41" s="75">
        <f t="shared" si="1"/>
        <v>1867</v>
      </c>
      <c r="C41" s="68">
        <v>1148669</v>
      </c>
      <c r="D41" s="68">
        <v>121114</v>
      </c>
      <c r="E41" s="68">
        <f t="shared" si="0"/>
        <v>1027555</v>
      </c>
      <c r="F41" s="64" t="s">
        <v>411</v>
      </c>
      <c r="G41" s="75"/>
      <c r="H41" s="75"/>
      <c r="I41" s="87"/>
      <c r="J41" s="88"/>
    </row>
    <row r="42" spans="1:10" x14ac:dyDescent="0.15">
      <c r="B42" s="75">
        <f t="shared" si="1"/>
        <v>1868</v>
      </c>
      <c r="C42" s="68">
        <v>1544587</v>
      </c>
      <c r="D42" s="68">
        <v>134423</v>
      </c>
      <c r="E42" s="68">
        <f t="shared" si="0"/>
        <v>1410164</v>
      </c>
      <c r="F42" s="64" t="s">
        <v>412</v>
      </c>
      <c r="G42" s="75"/>
      <c r="H42" s="75"/>
      <c r="I42" s="87"/>
      <c r="J42" s="88"/>
    </row>
    <row r="43" spans="1:10" x14ac:dyDescent="0.15">
      <c r="B43" s="75">
        <f t="shared" si="1"/>
        <v>1869</v>
      </c>
      <c r="C43" s="68">
        <v>2089066</v>
      </c>
      <c r="D43" s="68">
        <v>149612</v>
      </c>
      <c r="E43" s="68">
        <f t="shared" si="0"/>
        <v>1939454</v>
      </c>
      <c r="F43" s="64" t="s">
        <v>413</v>
      </c>
      <c r="G43" s="75"/>
      <c r="H43" s="75"/>
      <c r="I43" s="87"/>
      <c r="J43" s="88"/>
    </row>
    <row r="44" spans="1:10" x14ac:dyDescent="0.15">
      <c r="B44" s="75">
        <f t="shared" si="1"/>
        <v>1870</v>
      </c>
      <c r="C44" s="68">
        <v>1575905</v>
      </c>
      <c r="D44" s="68">
        <v>143986</v>
      </c>
      <c r="E44" s="68">
        <f t="shared" si="0"/>
        <v>1431919</v>
      </c>
      <c r="F44" s="64" t="s">
        <v>414</v>
      </c>
      <c r="G44" s="75"/>
      <c r="H44" s="75"/>
      <c r="I44" s="87"/>
      <c r="J44" s="88"/>
    </row>
    <row r="45" spans="1:10" x14ac:dyDescent="0.15">
      <c r="B45" s="75">
        <f t="shared" si="1"/>
        <v>1871</v>
      </c>
      <c r="C45" s="68">
        <v>1561083</v>
      </c>
      <c r="D45" s="68">
        <v>148403</v>
      </c>
      <c r="E45" s="68">
        <f t="shared" si="0"/>
        <v>1412680</v>
      </c>
      <c r="F45" s="64" t="s">
        <v>415</v>
      </c>
      <c r="G45" s="75"/>
      <c r="H45" s="75"/>
      <c r="I45" s="87"/>
      <c r="J45" s="88"/>
    </row>
    <row r="46" spans="1:10" x14ac:dyDescent="0.15">
      <c r="B46" s="75">
        <f t="shared" si="1"/>
        <v>1872</v>
      </c>
      <c r="C46" s="68">
        <v>2039451</v>
      </c>
      <c r="D46" s="68">
        <v>181478</v>
      </c>
      <c r="E46" s="68">
        <f t="shared" si="0"/>
        <v>1857973</v>
      </c>
      <c r="F46" s="64" t="s">
        <v>416</v>
      </c>
      <c r="G46" s="75"/>
      <c r="H46" s="75"/>
      <c r="I46" s="87"/>
      <c r="J46" s="88"/>
    </row>
    <row r="47" spans="1:10" ht="88.5" customHeight="1" x14ac:dyDescent="0.15">
      <c r="A47" s="92" t="s">
        <v>417</v>
      </c>
      <c r="B47" s="92"/>
      <c r="C47" s="92"/>
      <c r="D47" s="92"/>
      <c r="E47" s="92"/>
      <c r="F47" s="92"/>
      <c r="I47" s="88"/>
    </row>
    <row r="48" spans="1:10" ht="44.25" customHeight="1" x14ac:dyDescent="0.15">
      <c r="A48" s="90" t="s">
        <v>418</v>
      </c>
      <c r="B48" s="90"/>
      <c r="C48" s="90"/>
      <c r="D48" s="90"/>
      <c r="E48" s="90"/>
      <c r="F48" s="90"/>
    </row>
    <row r="49" spans="1:6" x14ac:dyDescent="0.15">
      <c r="A49" s="93" t="s">
        <v>419</v>
      </c>
      <c r="B49" s="93"/>
      <c r="C49" s="93"/>
      <c r="D49" s="93"/>
      <c r="E49" s="93"/>
      <c r="F49" s="93"/>
    </row>
    <row r="50" spans="1:6" ht="25.5" customHeight="1" x14ac:dyDescent="0.15">
      <c r="A50" s="90" t="s">
        <v>420</v>
      </c>
      <c r="B50" s="90"/>
      <c r="C50" s="90"/>
      <c r="D50" s="90"/>
      <c r="E50" s="90"/>
      <c r="F50" s="90"/>
    </row>
    <row r="51" spans="1:6" ht="25.5" customHeight="1" x14ac:dyDescent="0.15">
      <c r="A51" s="90" t="s">
        <v>421</v>
      </c>
      <c r="B51" s="90"/>
      <c r="C51" s="90"/>
      <c r="D51" s="90"/>
      <c r="E51" s="90"/>
      <c r="F51" s="90"/>
    </row>
    <row r="52" spans="1:6" ht="30.75" customHeight="1" x14ac:dyDescent="0.15">
      <c r="A52" s="90" t="s">
        <v>422</v>
      </c>
      <c r="B52" s="90"/>
      <c r="C52" s="90"/>
      <c r="D52" s="90"/>
      <c r="E52" s="90"/>
      <c r="F52" s="90"/>
    </row>
    <row r="53" spans="1:6" ht="44.25" customHeight="1" x14ac:dyDescent="0.15">
      <c r="A53" s="90" t="s">
        <v>423</v>
      </c>
      <c r="B53" s="90"/>
      <c r="C53" s="90"/>
      <c r="D53" s="90"/>
      <c r="E53" s="90"/>
      <c r="F53" s="90"/>
    </row>
    <row r="54" spans="1:6" x14ac:dyDescent="0.15">
      <c r="A54" s="64" t="s">
        <v>424</v>
      </c>
      <c r="B54" s="75"/>
    </row>
    <row r="55" spans="1:6" x14ac:dyDescent="0.15">
      <c r="A55" s="64" t="s">
        <v>425</v>
      </c>
      <c r="B55" s="75"/>
    </row>
    <row r="56" spans="1:6" x14ac:dyDescent="0.15">
      <c r="B56" s="75"/>
    </row>
    <row r="57" spans="1:6" x14ac:dyDescent="0.15">
      <c r="A57" s="64" t="s">
        <v>301</v>
      </c>
      <c r="B57" s="75"/>
    </row>
    <row r="58" spans="1:6" x14ac:dyDescent="0.15">
      <c r="A58" s="64" t="s">
        <v>302</v>
      </c>
      <c r="B58" s="75"/>
    </row>
    <row r="59" spans="1:6" x14ac:dyDescent="0.15">
      <c r="B59" s="75"/>
    </row>
  </sheetData>
  <mergeCells count="13">
    <mergeCell ref="A53:F53"/>
    <mergeCell ref="A47:F47"/>
    <mergeCell ref="A48:F48"/>
    <mergeCell ref="A49:F49"/>
    <mergeCell ref="A50:F50"/>
    <mergeCell ref="A51:F51"/>
    <mergeCell ref="A52:F52"/>
    <mergeCell ref="A1:F1"/>
    <mergeCell ref="A2:F2"/>
    <mergeCell ref="A11:A14"/>
    <mergeCell ref="A21:A31"/>
    <mergeCell ref="F23:F24"/>
    <mergeCell ref="F26:F27"/>
  </mergeCells>
  <pageMargins left="0.7" right="0.7" top="0.75" bottom="0.75" header="0" footer="0"/>
  <pageSetup paperSize="5" orientation="portrait"/>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7"/>
  <sheetViews>
    <sheetView workbookViewId="0">
      <selection activeCell="B2" sqref="B2"/>
    </sheetView>
  </sheetViews>
  <sheetFormatPr baseColWidth="10" defaultRowHeight="13" x14ac:dyDescent="0.15"/>
  <cols>
    <col min="1" max="1" width="13.5" style="64" customWidth="1"/>
    <col min="2" max="2" width="17" style="64" customWidth="1"/>
    <col min="3" max="3" width="14.1640625" style="64" customWidth="1"/>
    <col min="4" max="6" width="10.83203125" style="64"/>
    <col min="7" max="7" width="15" style="64" customWidth="1"/>
    <col min="8" max="8" width="10.83203125" style="64"/>
    <col min="9" max="9" width="4.5" style="64" customWidth="1"/>
    <col min="10" max="16384" width="10.83203125" style="64"/>
  </cols>
  <sheetData>
    <row r="1" spans="1:16" x14ac:dyDescent="0.15">
      <c r="A1" s="63" t="s">
        <v>426</v>
      </c>
      <c r="B1" s="63"/>
      <c r="C1" s="63"/>
      <c r="D1" s="63"/>
      <c r="E1" s="63"/>
      <c r="F1" s="63"/>
      <c r="G1" s="63"/>
      <c r="H1" s="63"/>
      <c r="I1" s="63"/>
    </row>
    <row r="2" spans="1:16" x14ac:dyDescent="0.15">
      <c r="A2" s="63" t="s">
        <v>427</v>
      </c>
      <c r="B2" s="63"/>
      <c r="C2" s="63"/>
      <c r="D2" s="63"/>
      <c r="E2" s="63"/>
      <c r="F2" s="63"/>
      <c r="G2" s="63"/>
      <c r="H2" s="63"/>
      <c r="I2" s="63"/>
    </row>
    <row r="4" spans="1:16" x14ac:dyDescent="0.15">
      <c r="A4" s="63" t="s">
        <v>428</v>
      </c>
      <c r="B4" s="63"/>
      <c r="C4" s="63"/>
      <c r="D4" s="63"/>
      <c r="E4" s="63"/>
      <c r="F4" s="94" t="s">
        <v>429</v>
      </c>
      <c r="G4" s="94"/>
      <c r="H4" s="94"/>
    </row>
    <row r="5" spans="1:16" ht="39" x14ac:dyDescent="0.15">
      <c r="A5" s="80" t="s">
        <v>430</v>
      </c>
      <c r="B5" s="80" t="s">
        <v>431</v>
      </c>
      <c r="C5" s="80" t="s">
        <v>432</v>
      </c>
      <c r="D5" s="80" t="s">
        <v>433</v>
      </c>
      <c r="E5" s="80" t="s">
        <v>434</v>
      </c>
      <c r="F5" s="80" t="s">
        <v>435</v>
      </c>
      <c r="G5" s="80" t="s">
        <v>436</v>
      </c>
      <c r="H5" s="79" t="s">
        <v>434</v>
      </c>
      <c r="I5" s="79"/>
    </row>
    <row r="6" spans="1:16" x14ac:dyDescent="0.15">
      <c r="A6" s="68" t="s">
        <v>315</v>
      </c>
      <c r="B6" s="68">
        <v>28593</v>
      </c>
      <c r="C6" s="68">
        <v>16563</v>
      </c>
      <c r="D6" s="68"/>
      <c r="E6" s="68">
        <f>+B6+C6+D6</f>
        <v>45156</v>
      </c>
      <c r="F6" s="68">
        <v>22544</v>
      </c>
      <c r="G6" s="68">
        <v>22566</v>
      </c>
      <c r="H6" s="68">
        <f>+F6+G6</f>
        <v>45110</v>
      </c>
      <c r="I6" s="95" t="s">
        <v>437</v>
      </c>
    </row>
    <row r="7" spans="1:16" x14ac:dyDescent="0.15">
      <c r="A7" s="68">
        <v>1832</v>
      </c>
      <c r="B7" s="68">
        <v>42514</v>
      </c>
      <c r="C7" s="68">
        <v>41217</v>
      </c>
      <c r="D7" s="68"/>
      <c r="E7" s="68">
        <f t="shared" ref="E7:E47" si="0">+B7+C7+D7</f>
        <v>83731</v>
      </c>
      <c r="F7" s="68"/>
      <c r="G7" s="68"/>
      <c r="H7" s="68">
        <v>58996</v>
      </c>
      <c r="I7" s="95" t="s">
        <v>322</v>
      </c>
      <c r="M7" s="75"/>
      <c r="P7" s="75"/>
    </row>
    <row r="8" spans="1:16" x14ac:dyDescent="0.15">
      <c r="A8" s="68">
        <v>1833</v>
      </c>
      <c r="B8" s="68"/>
      <c r="C8" s="68"/>
      <c r="D8" s="68"/>
      <c r="E8" s="68">
        <v>74664</v>
      </c>
      <c r="F8" s="68"/>
      <c r="G8" s="68"/>
      <c r="H8" s="68">
        <v>41412</v>
      </c>
      <c r="I8" s="95" t="s">
        <v>323</v>
      </c>
      <c r="M8" s="75"/>
      <c r="P8" s="75"/>
    </row>
    <row r="9" spans="1:16" x14ac:dyDescent="0.15">
      <c r="A9" s="68">
        <v>1834</v>
      </c>
      <c r="B9" s="68"/>
      <c r="C9" s="68"/>
      <c r="D9" s="68"/>
      <c r="E9" s="68">
        <v>53050</v>
      </c>
      <c r="F9" s="68"/>
      <c r="G9" s="68"/>
      <c r="H9" s="68">
        <v>30613</v>
      </c>
      <c r="I9" s="95" t="s">
        <v>324</v>
      </c>
    </row>
    <row r="10" spans="1:16" x14ac:dyDescent="0.15">
      <c r="A10" s="68">
        <v>1835</v>
      </c>
      <c r="B10" s="68">
        <v>48836</v>
      </c>
      <c r="C10" s="68">
        <v>20232</v>
      </c>
      <c r="D10" s="68">
        <v>812</v>
      </c>
      <c r="E10" s="68">
        <f t="shared" si="0"/>
        <v>69880</v>
      </c>
      <c r="F10" s="68"/>
      <c r="G10" s="68"/>
      <c r="H10" s="68">
        <v>42575</v>
      </c>
      <c r="I10" s="95" t="s">
        <v>325</v>
      </c>
      <c r="M10" s="75"/>
      <c r="P10" s="75"/>
    </row>
    <row r="11" spans="1:16" x14ac:dyDescent="0.15">
      <c r="A11" s="68">
        <v>1836</v>
      </c>
      <c r="B11" s="68">
        <v>40372</v>
      </c>
      <c r="C11" s="68">
        <v>31930</v>
      </c>
      <c r="D11" s="68"/>
      <c r="E11" s="68">
        <f t="shared" si="0"/>
        <v>72302</v>
      </c>
      <c r="F11" s="68">
        <v>32040</v>
      </c>
      <c r="G11" s="68">
        <v>7781</v>
      </c>
      <c r="H11" s="68">
        <f t="shared" ref="H11:H47" si="1">+F11+G11</f>
        <v>39821</v>
      </c>
      <c r="I11" s="95" t="s">
        <v>326</v>
      </c>
    </row>
    <row r="12" spans="1:16" x14ac:dyDescent="0.15">
      <c r="A12" s="68">
        <v>1837</v>
      </c>
      <c r="B12" s="68">
        <v>37761</v>
      </c>
      <c r="C12" s="68">
        <v>27870</v>
      </c>
      <c r="D12" s="68"/>
      <c r="E12" s="68">
        <f t="shared" si="0"/>
        <v>65631</v>
      </c>
      <c r="F12" s="68"/>
      <c r="G12" s="68"/>
      <c r="H12" s="68">
        <v>34979</v>
      </c>
      <c r="I12" s="95" t="s">
        <v>327</v>
      </c>
    </row>
    <row r="13" spans="1:16" x14ac:dyDescent="0.15">
      <c r="A13" s="68">
        <v>1838</v>
      </c>
      <c r="B13" s="68">
        <v>34437</v>
      </c>
      <c r="C13" s="68">
        <v>30869</v>
      </c>
      <c r="D13" s="68">
        <v>716</v>
      </c>
      <c r="E13" s="68">
        <f t="shared" si="0"/>
        <v>66022</v>
      </c>
      <c r="F13" s="68"/>
      <c r="G13" s="68"/>
      <c r="H13" s="68">
        <v>64235</v>
      </c>
      <c r="I13" s="95" t="s">
        <v>328</v>
      </c>
    </row>
    <row r="14" spans="1:16" x14ac:dyDescent="0.15">
      <c r="A14" s="68">
        <v>1839</v>
      </c>
      <c r="B14" s="68">
        <v>34085</v>
      </c>
      <c r="C14" s="68">
        <v>29864</v>
      </c>
      <c r="D14" s="68">
        <v>1195</v>
      </c>
      <c r="E14" s="68">
        <f t="shared" si="0"/>
        <v>65144</v>
      </c>
      <c r="F14" s="68"/>
      <c r="G14" s="68"/>
      <c r="H14" s="68">
        <v>50988</v>
      </c>
      <c r="I14" s="95" t="s">
        <v>329</v>
      </c>
    </row>
    <row r="15" spans="1:16" x14ac:dyDescent="0.15">
      <c r="A15" s="68">
        <v>1840</v>
      </c>
      <c r="B15" s="68">
        <v>30119</v>
      </c>
      <c r="C15" s="68">
        <v>27391</v>
      </c>
      <c r="D15" s="68">
        <v>1175</v>
      </c>
      <c r="E15" s="68">
        <f t="shared" si="0"/>
        <v>58685</v>
      </c>
      <c r="F15" s="68"/>
      <c r="G15" s="68"/>
      <c r="H15" s="68">
        <v>56859</v>
      </c>
      <c r="I15" s="95" t="s">
        <v>330</v>
      </c>
    </row>
    <row r="16" spans="1:16" x14ac:dyDescent="0.15">
      <c r="A16" s="68">
        <v>1841</v>
      </c>
      <c r="B16" s="68">
        <v>12760</v>
      </c>
      <c r="C16" s="68">
        <v>5318</v>
      </c>
      <c r="D16" s="68">
        <v>116</v>
      </c>
      <c r="E16" s="68">
        <f t="shared" si="0"/>
        <v>18194</v>
      </c>
      <c r="F16" s="68"/>
      <c r="G16" s="68"/>
      <c r="H16" s="68">
        <f t="shared" si="1"/>
        <v>0</v>
      </c>
      <c r="I16" s="95" t="s">
        <v>438</v>
      </c>
    </row>
    <row r="17" spans="1:9" x14ac:dyDescent="0.15">
      <c r="A17" s="68">
        <v>1842</v>
      </c>
      <c r="B17" s="68">
        <v>24128</v>
      </c>
      <c r="C17" s="68">
        <v>14290</v>
      </c>
      <c r="D17" s="68">
        <v>354</v>
      </c>
      <c r="E17" s="68">
        <f t="shared" si="0"/>
        <v>38772</v>
      </c>
      <c r="F17" s="68"/>
      <c r="G17" s="68"/>
      <c r="H17" s="68">
        <f t="shared" si="1"/>
        <v>0</v>
      </c>
      <c r="I17" s="95" t="s">
        <v>439</v>
      </c>
    </row>
    <row r="18" spans="1:9" x14ac:dyDescent="0.15">
      <c r="A18" s="68">
        <v>1843</v>
      </c>
      <c r="B18" s="68">
        <v>36673</v>
      </c>
      <c r="C18" s="68">
        <v>27052</v>
      </c>
      <c r="D18" s="68">
        <v>823</v>
      </c>
      <c r="E18" s="68">
        <f t="shared" si="0"/>
        <v>64548</v>
      </c>
      <c r="F18" s="68"/>
      <c r="G18" s="68"/>
      <c r="H18" s="68">
        <v>56554</v>
      </c>
      <c r="I18" s="95" t="s">
        <v>440</v>
      </c>
    </row>
    <row r="19" spans="1:9" x14ac:dyDescent="0.15">
      <c r="A19" s="68">
        <v>1844</v>
      </c>
      <c r="B19" s="68">
        <v>31911</v>
      </c>
      <c r="C19" s="68">
        <v>27122</v>
      </c>
      <c r="D19" s="68">
        <v>934</v>
      </c>
      <c r="E19" s="68">
        <f t="shared" si="0"/>
        <v>59967</v>
      </c>
      <c r="F19" s="68">
        <v>37552</v>
      </c>
      <c r="G19" s="68">
        <v>25273</v>
      </c>
      <c r="H19" s="68">
        <f t="shared" si="1"/>
        <v>62825</v>
      </c>
      <c r="I19" s="95" t="s">
        <v>441</v>
      </c>
    </row>
    <row r="20" spans="1:9" x14ac:dyDescent="0.15">
      <c r="A20" s="68">
        <v>1845</v>
      </c>
      <c r="B20" s="68">
        <v>31931</v>
      </c>
      <c r="C20" s="68">
        <v>25116</v>
      </c>
      <c r="D20" s="68">
        <v>840</v>
      </c>
      <c r="E20" s="68">
        <f t="shared" si="0"/>
        <v>57887</v>
      </c>
      <c r="F20" s="68">
        <v>35988</v>
      </c>
      <c r="G20" s="68">
        <v>24481</v>
      </c>
      <c r="H20" s="68">
        <f t="shared" si="1"/>
        <v>60469</v>
      </c>
      <c r="I20" s="95" t="s">
        <v>442</v>
      </c>
    </row>
    <row r="21" spans="1:9" x14ac:dyDescent="0.15">
      <c r="A21" s="68">
        <v>1846</v>
      </c>
      <c r="B21" s="68"/>
      <c r="C21" s="68"/>
      <c r="D21" s="68"/>
      <c r="E21" s="68">
        <f t="shared" si="0"/>
        <v>0</v>
      </c>
      <c r="F21" s="68"/>
      <c r="G21" s="68"/>
      <c r="H21" s="68">
        <f t="shared" si="1"/>
        <v>0</v>
      </c>
      <c r="I21" s="95"/>
    </row>
    <row r="22" spans="1:9" x14ac:dyDescent="0.15">
      <c r="A22" s="68">
        <v>1847</v>
      </c>
      <c r="B22" s="68"/>
      <c r="C22" s="68"/>
      <c r="D22" s="68"/>
      <c r="E22" s="68">
        <v>59444</v>
      </c>
      <c r="F22" s="68"/>
      <c r="G22" s="68"/>
      <c r="H22" s="68">
        <f t="shared" si="1"/>
        <v>0</v>
      </c>
      <c r="I22" s="95"/>
    </row>
    <row r="23" spans="1:9" x14ac:dyDescent="0.15">
      <c r="A23" s="68">
        <v>1848</v>
      </c>
      <c r="B23" s="68"/>
      <c r="C23" s="68"/>
      <c r="D23" s="68"/>
      <c r="E23" s="68">
        <v>64987</v>
      </c>
      <c r="F23" s="68"/>
      <c r="G23" s="68"/>
      <c r="H23" s="68">
        <f t="shared" si="1"/>
        <v>0</v>
      </c>
      <c r="I23" s="96" t="s">
        <v>443</v>
      </c>
    </row>
    <row r="24" spans="1:9" x14ac:dyDescent="0.15">
      <c r="A24" s="68">
        <v>1849</v>
      </c>
      <c r="B24" s="68"/>
      <c r="C24" s="68"/>
      <c r="D24" s="68"/>
      <c r="E24" s="68">
        <v>70347</v>
      </c>
      <c r="F24" s="68"/>
      <c r="G24" s="68"/>
      <c r="H24" s="68">
        <f t="shared" si="1"/>
        <v>0</v>
      </c>
      <c r="I24" s="96"/>
    </row>
    <row r="25" spans="1:9" x14ac:dyDescent="0.15">
      <c r="A25" s="68">
        <v>1850</v>
      </c>
      <c r="B25" s="68"/>
      <c r="C25" s="68"/>
      <c r="D25" s="68"/>
      <c r="E25" s="68">
        <v>124083</v>
      </c>
      <c r="F25" s="68"/>
      <c r="G25" s="68"/>
      <c r="H25" s="68">
        <f t="shared" si="1"/>
        <v>0</v>
      </c>
      <c r="I25" s="96"/>
    </row>
    <row r="26" spans="1:9" x14ac:dyDescent="0.15">
      <c r="A26" s="68">
        <v>1851</v>
      </c>
      <c r="B26" s="68"/>
      <c r="C26" s="68"/>
      <c r="D26" s="68"/>
      <c r="E26" s="68">
        <v>127768</v>
      </c>
      <c r="F26" s="68"/>
      <c r="G26" s="68"/>
      <c r="H26" s="68">
        <f t="shared" si="1"/>
        <v>0</v>
      </c>
      <c r="I26" s="96"/>
    </row>
    <row r="27" spans="1:9" x14ac:dyDescent="0.15">
      <c r="A27" s="75">
        <f>+A26+1</f>
        <v>1852</v>
      </c>
      <c r="B27" s="68"/>
      <c r="C27" s="68"/>
      <c r="D27" s="68"/>
      <c r="E27" s="68">
        <v>66127</v>
      </c>
      <c r="F27" s="68"/>
      <c r="G27" s="68"/>
      <c r="H27" s="68">
        <f t="shared" si="1"/>
        <v>0</v>
      </c>
      <c r="I27" s="96"/>
    </row>
    <row r="28" spans="1:9" x14ac:dyDescent="0.15">
      <c r="A28" s="75">
        <f t="shared" ref="A28:A47" si="2">+A27+1</f>
        <v>1853</v>
      </c>
      <c r="B28" s="68"/>
      <c r="C28" s="68"/>
      <c r="D28" s="68"/>
      <c r="E28" s="68">
        <v>63671</v>
      </c>
      <c r="F28" s="68"/>
      <c r="G28" s="68"/>
      <c r="H28" s="68">
        <f t="shared" si="1"/>
        <v>0</v>
      </c>
      <c r="I28" s="96"/>
    </row>
    <row r="29" spans="1:9" x14ac:dyDescent="0.15">
      <c r="A29" s="75">
        <f t="shared" si="2"/>
        <v>1854</v>
      </c>
      <c r="B29" s="68"/>
      <c r="C29" s="68"/>
      <c r="D29" s="68"/>
      <c r="E29" s="68">
        <v>53715</v>
      </c>
      <c r="F29" s="68"/>
      <c r="G29" s="68"/>
      <c r="H29" s="68">
        <f t="shared" si="1"/>
        <v>0</v>
      </c>
      <c r="I29" s="96"/>
    </row>
    <row r="30" spans="1:9" x14ac:dyDescent="0.15">
      <c r="A30" s="75">
        <f t="shared" si="2"/>
        <v>1855</v>
      </c>
      <c r="B30" s="68"/>
      <c r="C30" s="68"/>
      <c r="D30" s="68"/>
      <c r="E30" s="68">
        <v>49958</v>
      </c>
      <c r="F30" s="68">
        <v>31723</v>
      </c>
      <c r="G30" s="68">
        <v>34429</v>
      </c>
      <c r="H30" s="68">
        <f t="shared" si="1"/>
        <v>66152</v>
      </c>
      <c r="I30" s="96"/>
    </row>
    <row r="31" spans="1:9" x14ac:dyDescent="0.15">
      <c r="A31" s="75">
        <f t="shared" si="2"/>
        <v>1856</v>
      </c>
      <c r="B31" s="68"/>
      <c r="C31" s="68"/>
      <c r="D31" s="68"/>
      <c r="E31" s="68">
        <v>60641</v>
      </c>
      <c r="F31" s="68">
        <v>36037</v>
      </c>
      <c r="G31" s="68">
        <v>34416</v>
      </c>
      <c r="H31" s="68">
        <f t="shared" si="1"/>
        <v>70453</v>
      </c>
      <c r="I31" s="96"/>
    </row>
    <row r="32" spans="1:9" x14ac:dyDescent="0.15">
      <c r="A32" s="75">
        <f t="shared" si="2"/>
        <v>1857</v>
      </c>
      <c r="B32" s="68"/>
      <c r="C32" s="68"/>
      <c r="D32" s="68"/>
      <c r="E32" s="68">
        <v>57773</v>
      </c>
      <c r="F32" s="68"/>
      <c r="G32" s="68"/>
      <c r="H32" s="68">
        <f t="shared" si="1"/>
        <v>0</v>
      </c>
    </row>
    <row r="33" spans="1:9" x14ac:dyDescent="0.15">
      <c r="A33" s="75">
        <f t="shared" si="2"/>
        <v>1858</v>
      </c>
      <c r="B33" s="68">
        <v>41585</v>
      </c>
      <c r="C33" s="68">
        <v>13625</v>
      </c>
      <c r="D33" s="68">
        <v>5882</v>
      </c>
      <c r="E33" s="68">
        <f t="shared" si="0"/>
        <v>61092</v>
      </c>
      <c r="F33" s="68">
        <v>30672</v>
      </c>
      <c r="G33" s="68">
        <v>26526</v>
      </c>
      <c r="H33" s="68">
        <f t="shared" si="1"/>
        <v>57198</v>
      </c>
      <c r="I33" s="95" t="s">
        <v>444</v>
      </c>
    </row>
    <row r="34" spans="1:9" x14ac:dyDescent="0.15">
      <c r="A34" s="75">
        <f t="shared" si="2"/>
        <v>1859</v>
      </c>
      <c r="B34" s="68">
        <v>41239</v>
      </c>
      <c r="C34" s="68">
        <v>15441</v>
      </c>
      <c r="D34" s="68">
        <v>1446</v>
      </c>
      <c r="E34" s="68">
        <f t="shared" si="0"/>
        <v>58126</v>
      </c>
      <c r="F34" s="68">
        <v>43913</v>
      </c>
      <c r="G34" s="68">
        <v>38437</v>
      </c>
      <c r="H34" s="68">
        <f t="shared" si="1"/>
        <v>82350</v>
      </c>
      <c r="I34" s="95" t="s">
        <v>445</v>
      </c>
    </row>
    <row r="35" spans="1:9" x14ac:dyDescent="0.15">
      <c r="A35" s="75">
        <f t="shared" si="2"/>
        <v>1860</v>
      </c>
      <c r="B35" s="68">
        <v>27394</v>
      </c>
      <c r="C35" s="68">
        <v>11842</v>
      </c>
      <c r="D35" s="68">
        <v>842</v>
      </c>
      <c r="E35" s="68">
        <f t="shared" si="0"/>
        <v>40078</v>
      </c>
      <c r="F35" s="68">
        <v>33845</v>
      </c>
      <c r="G35" s="68">
        <v>23767</v>
      </c>
      <c r="H35" s="68">
        <f t="shared" si="1"/>
        <v>57612</v>
      </c>
      <c r="I35" s="95" t="s">
        <v>446</v>
      </c>
    </row>
    <row r="36" spans="1:9" x14ac:dyDescent="0.15">
      <c r="A36" s="75">
        <f t="shared" si="2"/>
        <v>1861</v>
      </c>
      <c r="B36" s="68"/>
      <c r="C36" s="68"/>
      <c r="D36" s="68"/>
      <c r="E36" s="68">
        <f t="shared" si="0"/>
        <v>0</v>
      </c>
      <c r="F36" s="68"/>
      <c r="G36" s="68"/>
      <c r="H36" s="68">
        <f t="shared" si="1"/>
        <v>0</v>
      </c>
      <c r="I36" s="95" t="s">
        <v>444</v>
      </c>
    </row>
    <row r="37" spans="1:9" x14ac:dyDescent="0.15">
      <c r="A37" s="75">
        <f t="shared" si="2"/>
        <v>1862</v>
      </c>
      <c r="B37" s="68"/>
      <c r="C37" s="68"/>
      <c r="D37" s="68"/>
      <c r="E37" s="68">
        <f t="shared" si="0"/>
        <v>0</v>
      </c>
      <c r="F37" s="68"/>
      <c r="G37" s="68"/>
      <c r="H37" s="68">
        <f t="shared" si="1"/>
        <v>0</v>
      </c>
      <c r="I37" s="95"/>
    </row>
    <row r="38" spans="1:9" x14ac:dyDescent="0.15">
      <c r="A38" s="75">
        <f t="shared" si="2"/>
        <v>1863</v>
      </c>
      <c r="B38" s="68">
        <v>11658</v>
      </c>
      <c r="C38" s="68">
        <v>614</v>
      </c>
      <c r="D38" s="68">
        <v>330</v>
      </c>
      <c r="E38" s="68">
        <f t="shared" si="0"/>
        <v>12602</v>
      </c>
      <c r="F38" s="68"/>
      <c r="G38" s="68"/>
      <c r="H38" s="68">
        <f t="shared" si="1"/>
        <v>0</v>
      </c>
      <c r="I38" s="95" t="s">
        <v>447</v>
      </c>
    </row>
    <row r="39" spans="1:9" x14ac:dyDescent="0.15">
      <c r="A39" s="75">
        <f t="shared" si="2"/>
        <v>1864</v>
      </c>
      <c r="B39" s="68">
        <v>16887</v>
      </c>
      <c r="C39" s="68">
        <v>2088</v>
      </c>
      <c r="D39" s="68">
        <v>780</v>
      </c>
      <c r="E39" s="68">
        <f t="shared" si="0"/>
        <v>19755</v>
      </c>
      <c r="F39" s="68">
        <v>31170</v>
      </c>
      <c r="G39" s="68">
        <v>33085</v>
      </c>
      <c r="H39" s="68">
        <f t="shared" si="1"/>
        <v>64255</v>
      </c>
      <c r="I39" s="95" t="s">
        <v>448</v>
      </c>
    </row>
    <row r="40" spans="1:9" x14ac:dyDescent="0.15">
      <c r="A40" s="75">
        <f t="shared" si="2"/>
        <v>1865</v>
      </c>
      <c r="B40" s="68"/>
      <c r="C40" s="68"/>
      <c r="D40" s="68"/>
      <c r="E40" s="68">
        <f t="shared" si="0"/>
        <v>0</v>
      </c>
      <c r="F40" s="68"/>
      <c r="G40" s="68"/>
      <c r="H40" s="68">
        <f t="shared" si="1"/>
        <v>0</v>
      </c>
    </row>
    <row r="41" spans="1:9" x14ac:dyDescent="0.15">
      <c r="A41" s="75">
        <f t="shared" si="2"/>
        <v>1866</v>
      </c>
      <c r="B41" s="68">
        <v>28146</v>
      </c>
      <c r="C41" s="68">
        <v>20087</v>
      </c>
      <c r="D41" s="68">
        <v>1400</v>
      </c>
      <c r="E41" s="68">
        <f t="shared" si="0"/>
        <v>49633</v>
      </c>
      <c r="F41" s="68">
        <v>46718</v>
      </c>
      <c r="G41" s="68">
        <v>45936</v>
      </c>
      <c r="H41" s="68">
        <f t="shared" si="1"/>
        <v>92654</v>
      </c>
      <c r="I41" s="95" t="s">
        <v>449</v>
      </c>
    </row>
    <row r="42" spans="1:9" x14ac:dyDescent="0.15">
      <c r="A42" s="75">
        <f t="shared" si="2"/>
        <v>1867</v>
      </c>
      <c r="B42" s="68">
        <v>22819</v>
      </c>
      <c r="C42" s="68">
        <v>14578</v>
      </c>
      <c r="D42" s="68">
        <v>1315</v>
      </c>
      <c r="E42" s="68">
        <f t="shared" si="0"/>
        <v>38712</v>
      </c>
      <c r="F42" s="68">
        <v>36032</v>
      </c>
      <c r="G42" s="68">
        <v>23316</v>
      </c>
      <c r="H42" s="68">
        <f t="shared" si="1"/>
        <v>59348</v>
      </c>
      <c r="I42" s="95" t="s">
        <v>450</v>
      </c>
    </row>
    <row r="43" spans="1:9" x14ac:dyDescent="0.15">
      <c r="A43" s="75">
        <f t="shared" si="2"/>
        <v>1868</v>
      </c>
      <c r="B43" s="68">
        <v>25420</v>
      </c>
      <c r="C43" s="68">
        <v>16315</v>
      </c>
      <c r="D43" s="68">
        <v>593</v>
      </c>
      <c r="E43" s="68">
        <f t="shared" si="0"/>
        <v>42328</v>
      </c>
      <c r="F43" s="68">
        <v>30961</v>
      </c>
      <c r="G43" s="68">
        <v>34648</v>
      </c>
      <c r="H43" s="68">
        <f t="shared" si="1"/>
        <v>65609</v>
      </c>
      <c r="I43" s="95" t="s">
        <v>451</v>
      </c>
    </row>
    <row r="44" spans="1:9" x14ac:dyDescent="0.15">
      <c r="A44" s="75">
        <f t="shared" si="2"/>
        <v>1869</v>
      </c>
      <c r="B44" s="68"/>
      <c r="C44" s="68"/>
      <c r="D44" s="68"/>
      <c r="E44" s="68">
        <v>48996</v>
      </c>
      <c r="F44" s="68"/>
      <c r="G44" s="68"/>
      <c r="H44" s="68">
        <v>82559</v>
      </c>
      <c r="I44" s="95" t="s">
        <v>452</v>
      </c>
    </row>
    <row r="45" spans="1:9" x14ac:dyDescent="0.15">
      <c r="A45" s="75">
        <f t="shared" si="2"/>
        <v>1870</v>
      </c>
      <c r="B45" s="68">
        <v>28428</v>
      </c>
      <c r="C45" s="68">
        <v>14981</v>
      </c>
      <c r="D45" s="68">
        <v>3813</v>
      </c>
      <c r="E45" s="68">
        <f t="shared" si="0"/>
        <v>47222</v>
      </c>
      <c r="F45" s="68">
        <v>59337</v>
      </c>
      <c r="G45" s="68">
        <v>38078</v>
      </c>
      <c r="H45" s="68">
        <f t="shared" si="1"/>
        <v>97415</v>
      </c>
      <c r="I45" s="95" t="s">
        <v>453</v>
      </c>
    </row>
    <row r="46" spans="1:9" x14ac:dyDescent="0.15">
      <c r="A46" s="75">
        <f t="shared" si="2"/>
        <v>1871</v>
      </c>
      <c r="B46" s="68">
        <v>29591</v>
      </c>
      <c r="C46" s="68">
        <v>15389</v>
      </c>
      <c r="D46" s="68">
        <v>2290</v>
      </c>
      <c r="E46" s="68">
        <f t="shared" si="0"/>
        <v>47270</v>
      </c>
      <c r="F46" s="68">
        <v>55564</v>
      </c>
      <c r="G46" s="68">
        <v>39713</v>
      </c>
      <c r="H46" s="68">
        <f t="shared" si="1"/>
        <v>95277</v>
      </c>
      <c r="I46" s="95" t="s">
        <v>454</v>
      </c>
    </row>
    <row r="47" spans="1:9" x14ac:dyDescent="0.15">
      <c r="A47" s="75">
        <f t="shared" si="2"/>
        <v>1872</v>
      </c>
      <c r="B47" s="68">
        <v>34468</v>
      </c>
      <c r="C47" s="68">
        <v>20870</v>
      </c>
      <c r="D47" s="68">
        <v>1641</v>
      </c>
      <c r="E47" s="68">
        <f t="shared" si="0"/>
        <v>56979</v>
      </c>
      <c r="F47" s="68">
        <v>72861</v>
      </c>
      <c r="G47" s="68">
        <v>42112</v>
      </c>
      <c r="H47" s="68">
        <f t="shared" si="1"/>
        <v>114973</v>
      </c>
      <c r="I47" s="95" t="s">
        <v>455</v>
      </c>
    </row>
    <row r="49" spans="1:9" ht="48.75" customHeight="1" x14ac:dyDescent="0.15">
      <c r="A49" s="92" t="s">
        <v>456</v>
      </c>
      <c r="B49" s="92"/>
      <c r="C49" s="92"/>
      <c r="D49" s="92"/>
      <c r="E49" s="92"/>
      <c r="F49" s="92"/>
      <c r="G49" s="92"/>
      <c r="H49" s="92"/>
      <c r="I49" s="92"/>
    </row>
    <row r="50" spans="1:9" x14ac:dyDescent="0.15">
      <c r="A50" s="64" t="s">
        <v>457</v>
      </c>
    </row>
    <row r="51" spans="1:9" x14ac:dyDescent="0.15">
      <c r="A51" s="64" t="s">
        <v>458</v>
      </c>
    </row>
    <row r="52" spans="1:9" x14ac:dyDescent="0.15">
      <c r="A52" s="64" t="s">
        <v>459</v>
      </c>
    </row>
    <row r="53" spans="1:9" x14ac:dyDescent="0.15">
      <c r="A53" s="64" t="s">
        <v>460</v>
      </c>
    </row>
    <row r="54" spans="1:9" x14ac:dyDescent="0.15">
      <c r="A54" s="64" t="s">
        <v>461</v>
      </c>
    </row>
    <row r="55" spans="1:9" x14ac:dyDescent="0.15">
      <c r="A55" s="64" t="s">
        <v>462</v>
      </c>
    </row>
    <row r="56" spans="1:9" x14ac:dyDescent="0.15">
      <c r="A56" s="64" t="s">
        <v>463</v>
      </c>
    </row>
    <row r="57" spans="1:9" x14ac:dyDescent="0.15">
      <c r="A57" s="64" t="s">
        <v>464</v>
      </c>
    </row>
    <row r="58" spans="1:9" x14ac:dyDescent="0.15">
      <c r="A58" s="64" t="s">
        <v>465</v>
      </c>
    </row>
    <row r="59" spans="1:9" x14ac:dyDescent="0.15">
      <c r="A59" s="64" t="s">
        <v>466</v>
      </c>
    </row>
    <row r="60" spans="1:9" x14ac:dyDescent="0.15">
      <c r="A60" s="64" t="s">
        <v>467</v>
      </c>
    </row>
    <row r="61" spans="1:9" x14ac:dyDescent="0.15">
      <c r="A61" s="64" t="s">
        <v>468</v>
      </c>
    </row>
    <row r="62" spans="1:9" x14ac:dyDescent="0.15">
      <c r="A62" s="64" t="s">
        <v>469</v>
      </c>
    </row>
    <row r="63" spans="1:9" x14ac:dyDescent="0.15">
      <c r="A63" s="64" t="s">
        <v>470</v>
      </c>
    </row>
    <row r="64" spans="1:9" x14ac:dyDescent="0.15">
      <c r="A64" s="64" t="s">
        <v>471</v>
      </c>
    </row>
    <row r="65" spans="1:9" ht="33" customHeight="1" x14ac:dyDescent="0.15">
      <c r="A65" s="92" t="s">
        <v>472</v>
      </c>
      <c r="B65" s="92"/>
      <c r="C65" s="92"/>
      <c r="D65" s="92"/>
      <c r="E65" s="92"/>
      <c r="F65" s="92"/>
      <c r="G65" s="92"/>
      <c r="H65" s="92"/>
      <c r="I65" s="92"/>
    </row>
    <row r="66" spans="1:9" x14ac:dyDescent="0.15">
      <c r="A66" s="64" t="s">
        <v>473</v>
      </c>
    </row>
    <row r="67" spans="1:9" x14ac:dyDescent="0.15">
      <c r="A67" s="64" t="s">
        <v>474</v>
      </c>
    </row>
    <row r="68" spans="1:9" x14ac:dyDescent="0.15">
      <c r="A68" s="64" t="s">
        <v>475</v>
      </c>
    </row>
    <row r="69" spans="1:9" x14ac:dyDescent="0.15">
      <c r="A69" s="64" t="s">
        <v>476</v>
      </c>
    </row>
    <row r="70" spans="1:9" x14ac:dyDescent="0.15">
      <c r="A70" s="64" t="s">
        <v>477</v>
      </c>
    </row>
    <row r="71" spans="1:9" x14ac:dyDescent="0.15">
      <c r="A71" s="64" t="s">
        <v>478</v>
      </c>
    </row>
    <row r="72" spans="1:9" x14ac:dyDescent="0.15">
      <c r="A72" s="64" t="s">
        <v>479</v>
      </c>
    </row>
    <row r="73" spans="1:9" x14ac:dyDescent="0.15">
      <c r="A73" s="64" t="s">
        <v>480</v>
      </c>
    </row>
    <row r="74" spans="1:9" x14ac:dyDescent="0.15">
      <c r="A74" s="64" t="s">
        <v>481</v>
      </c>
    </row>
    <row r="75" spans="1:9" x14ac:dyDescent="0.15">
      <c r="A75" s="64" t="s">
        <v>482</v>
      </c>
    </row>
    <row r="76" spans="1:9" x14ac:dyDescent="0.15">
      <c r="A76" s="64" t="s">
        <v>483</v>
      </c>
    </row>
    <row r="77" spans="1:9" x14ac:dyDescent="0.15">
      <c r="A77" s="64" t="s">
        <v>484</v>
      </c>
    </row>
  </sheetData>
  <mergeCells count="7">
    <mergeCell ref="A65:I65"/>
    <mergeCell ref="A1:I1"/>
    <mergeCell ref="A2:I2"/>
    <mergeCell ref="A4:E4"/>
    <mergeCell ref="H5:I5"/>
    <mergeCell ref="I23:I31"/>
    <mergeCell ref="A49:I49"/>
  </mergeCells>
  <pageMargins left="0.7" right="0.7" top="0.75" bottom="0.75" header="0" footer="0"/>
  <pageSetup orientation="portrait" horizontalDpi="4294967293" verticalDpi="429496729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selection activeCell="B2" sqref="B2"/>
    </sheetView>
  </sheetViews>
  <sheetFormatPr baseColWidth="10" defaultRowHeight="13" x14ac:dyDescent="0.15"/>
  <cols>
    <col min="1" max="1" width="4.33203125" style="64" customWidth="1"/>
    <col min="2" max="6" width="10.83203125" style="64"/>
    <col min="7" max="7" width="65.1640625" style="64" bestFit="1" customWidth="1"/>
    <col min="8" max="16384" width="10.83203125" style="64"/>
  </cols>
  <sheetData>
    <row r="1" spans="1:7" x14ac:dyDescent="0.15">
      <c r="A1" s="63" t="s">
        <v>485</v>
      </c>
      <c r="B1" s="63"/>
      <c r="C1" s="63"/>
      <c r="D1" s="63"/>
      <c r="E1" s="63"/>
      <c r="F1" s="63"/>
      <c r="G1" s="63"/>
    </row>
    <row r="2" spans="1:7" x14ac:dyDescent="0.15">
      <c r="A2" s="63" t="s">
        <v>430</v>
      </c>
      <c r="B2" s="63"/>
      <c r="C2" s="85" t="s">
        <v>486</v>
      </c>
      <c r="D2" s="85" t="s">
        <v>487</v>
      </c>
      <c r="E2" s="85" t="s">
        <v>488</v>
      </c>
      <c r="F2" s="85" t="s">
        <v>489</v>
      </c>
      <c r="G2" s="97" t="s">
        <v>490</v>
      </c>
    </row>
    <row r="3" spans="1:7" x14ac:dyDescent="0.15">
      <c r="A3" s="85"/>
      <c r="B3" s="98" t="s">
        <v>491</v>
      </c>
      <c r="C3" s="99" t="s">
        <v>333</v>
      </c>
      <c r="D3" s="99" t="s">
        <v>333</v>
      </c>
      <c r="E3" s="99" t="s">
        <v>333</v>
      </c>
      <c r="F3" s="99" t="s">
        <v>333</v>
      </c>
      <c r="G3" s="85"/>
    </row>
    <row r="4" spans="1:7" x14ac:dyDescent="0.15">
      <c r="A4" s="70" t="s">
        <v>317</v>
      </c>
      <c r="B4" s="68">
        <v>1836</v>
      </c>
      <c r="C4" s="68"/>
      <c r="D4" s="68"/>
      <c r="E4" s="68"/>
      <c r="F4" s="68">
        <v>5255537</v>
      </c>
      <c r="G4" s="92" t="s">
        <v>492</v>
      </c>
    </row>
    <row r="5" spans="1:7" x14ac:dyDescent="0.15">
      <c r="A5" s="70"/>
      <c r="B5" s="68">
        <v>1837</v>
      </c>
      <c r="C5" s="68"/>
      <c r="D5" s="68"/>
      <c r="E5" s="68"/>
      <c r="F5" s="68">
        <v>5746737</v>
      </c>
      <c r="G5" s="92"/>
    </row>
    <row r="6" spans="1:7" x14ac:dyDescent="0.15">
      <c r="A6" s="70"/>
      <c r="B6" s="68">
        <v>1838</v>
      </c>
      <c r="C6" s="68"/>
      <c r="D6" s="68"/>
      <c r="E6" s="68"/>
      <c r="F6" s="68">
        <v>6132000</v>
      </c>
      <c r="G6" s="92"/>
    </row>
    <row r="7" spans="1:7" x14ac:dyDescent="0.15">
      <c r="A7" s="70"/>
      <c r="B7" s="68">
        <v>1839</v>
      </c>
      <c r="C7" s="68"/>
      <c r="D7" s="68"/>
      <c r="E7" s="68"/>
      <c r="F7" s="68">
        <v>4550112</v>
      </c>
      <c r="G7" s="92"/>
    </row>
    <row r="8" spans="1:7" x14ac:dyDescent="0.15">
      <c r="A8" s="70"/>
      <c r="B8" s="68">
        <v>1840</v>
      </c>
      <c r="C8" s="68"/>
      <c r="D8" s="68"/>
      <c r="E8" s="68"/>
      <c r="F8" s="68">
        <v>6251231</v>
      </c>
      <c r="G8" s="92"/>
    </row>
    <row r="9" spans="1:7" x14ac:dyDescent="0.15">
      <c r="A9" s="70"/>
      <c r="B9" s="68">
        <v>1841</v>
      </c>
      <c r="C9" s="68"/>
      <c r="D9" s="68"/>
      <c r="E9" s="68"/>
      <c r="F9" s="68">
        <v>5698750</v>
      </c>
      <c r="G9" s="92"/>
    </row>
    <row r="10" spans="1:7" x14ac:dyDescent="0.15">
      <c r="A10" s="70"/>
      <c r="B10" s="68">
        <v>1842</v>
      </c>
      <c r="C10" s="68"/>
      <c r="D10" s="68"/>
      <c r="E10" s="68"/>
      <c r="F10" s="68">
        <v>6117512</v>
      </c>
      <c r="G10" s="92"/>
    </row>
    <row r="11" spans="1:7" x14ac:dyDescent="0.15">
      <c r="A11" s="70"/>
      <c r="B11" s="68">
        <v>1843</v>
      </c>
      <c r="C11" s="68"/>
      <c r="D11" s="68"/>
      <c r="E11" s="68"/>
      <c r="F11" s="68">
        <v>6465431</v>
      </c>
      <c r="G11" s="92"/>
    </row>
    <row r="12" spans="1:7" x14ac:dyDescent="0.15">
      <c r="A12" s="70"/>
      <c r="B12" s="68">
        <v>1844</v>
      </c>
      <c r="C12" s="68">
        <v>7018662</v>
      </c>
      <c r="D12" s="68">
        <v>30250</v>
      </c>
      <c r="E12" s="68">
        <v>1100262</v>
      </c>
      <c r="F12" s="68"/>
      <c r="G12" s="64" t="s">
        <v>493</v>
      </c>
    </row>
    <row r="13" spans="1:7" x14ac:dyDescent="0.15">
      <c r="A13" s="70"/>
      <c r="B13" s="68">
        <v>1845</v>
      </c>
      <c r="C13" s="68">
        <v>7401350</v>
      </c>
      <c r="D13" s="68">
        <v>12512</v>
      </c>
      <c r="E13" s="68">
        <v>1029125</v>
      </c>
      <c r="F13" s="68"/>
      <c r="G13" s="64" t="s">
        <v>494</v>
      </c>
    </row>
    <row r="14" spans="1:7" x14ac:dyDescent="0.15">
      <c r="A14" s="70"/>
      <c r="B14" s="68">
        <v>1846</v>
      </c>
      <c r="C14" s="68"/>
      <c r="D14" s="68"/>
      <c r="E14" s="68"/>
      <c r="F14" s="68">
        <v>8738450</v>
      </c>
      <c r="G14" s="64" t="s">
        <v>495</v>
      </c>
    </row>
    <row r="15" spans="1:7" x14ac:dyDescent="0.15">
      <c r="A15" s="70"/>
      <c r="B15" s="68">
        <v>1847</v>
      </c>
      <c r="C15" s="68"/>
      <c r="D15" s="68"/>
      <c r="E15" s="68"/>
      <c r="F15" s="68">
        <v>8815600</v>
      </c>
      <c r="G15" s="64" t="s">
        <v>496</v>
      </c>
    </row>
    <row r="16" spans="1:7" x14ac:dyDescent="0.15">
      <c r="A16" s="70"/>
      <c r="B16" s="68">
        <v>1848</v>
      </c>
      <c r="C16" s="68"/>
      <c r="D16" s="68"/>
      <c r="E16" s="68"/>
      <c r="F16" s="68">
        <v>9046750</v>
      </c>
      <c r="G16" s="64" t="s">
        <v>497</v>
      </c>
    </row>
    <row r="17" spans="1:7" x14ac:dyDescent="0.15">
      <c r="A17" s="70"/>
      <c r="B17" s="68">
        <v>1849</v>
      </c>
      <c r="C17" s="68"/>
      <c r="D17" s="68"/>
      <c r="E17" s="68"/>
      <c r="F17" s="68">
        <v>9775250</v>
      </c>
      <c r="G17" s="64" t="s">
        <v>498</v>
      </c>
    </row>
    <row r="18" spans="1:7" x14ac:dyDescent="0.15">
      <c r="A18" s="70"/>
      <c r="B18" s="68">
        <v>1850</v>
      </c>
      <c r="C18" s="68"/>
      <c r="D18" s="68"/>
      <c r="E18" s="68"/>
      <c r="F18" s="68">
        <v>9359200</v>
      </c>
      <c r="G18" s="64" t="s">
        <v>499</v>
      </c>
    </row>
    <row r="19" spans="1:7" x14ac:dyDescent="0.15">
      <c r="A19" s="70"/>
      <c r="B19" s="68">
        <v>1851</v>
      </c>
      <c r="C19" s="68"/>
      <c r="D19" s="68"/>
      <c r="E19" s="68"/>
      <c r="F19" s="68">
        <v>9449450</v>
      </c>
      <c r="G19" s="64" t="s">
        <v>500</v>
      </c>
    </row>
    <row r="20" spans="1:7" x14ac:dyDescent="0.15">
      <c r="A20" s="70"/>
      <c r="B20" s="75">
        <f>+B19+1</f>
        <v>1852</v>
      </c>
      <c r="C20" s="68">
        <v>8507200</v>
      </c>
      <c r="D20" s="68">
        <v>4700</v>
      </c>
      <c r="E20" s="68">
        <v>1214700</v>
      </c>
      <c r="F20" s="68"/>
      <c r="G20" s="64" t="s">
        <v>501</v>
      </c>
    </row>
    <row r="21" spans="1:7" x14ac:dyDescent="0.15">
      <c r="A21" s="70"/>
      <c r="B21" s="75">
        <f t="shared" ref="B21:B40" si="0">+B20+1</f>
        <v>1853</v>
      </c>
      <c r="C21" s="68"/>
      <c r="D21" s="68"/>
      <c r="E21" s="68"/>
      <c r="F21" s="68">
        <v>7300044</v>
      </c>
      <c r="G21" s="64" t="s">
        <v>502</v>
      </c>
    </row>
    <row r="22" spans="1:7" x14ac:dyDescent="0.15">
      <c r="B22" s="75">
        <f t="shared" si="0"/>
        <v>1854</v>
      </c>
      <c r="C22" s="68"/>
      <c r="D22" s="68"/>
      <c r="E22" s="68"/>
      <c r="F22" s="68">
        <v>8754025</v>
      </c>
      <c r="G22" s="64" t="s">
        <v>502</v>
      </c>
    </row>
    <row r="23" spans="1:7" x14ac:dyDescent="0.15">
      <c r="B23" s="75">
        <f t="shared" si="0"/>
        <v>1855</v>
      </c>
      <c r="C23" s="68">
        <v>7432722</v>
      </c>
      <c r="D23" s="68">
        <v>7700</v>
      </c>
      <c r="E23" s="68">
        <v>811750</v>
      </c>
      <c r="F23" s="68"/>
      <c r="G23" s="64" t="s">
        <v>503</v>
      </c>
    </row>
    <row r="24" spans="1:7" x14ac:dyDescent="0.15">
      <c r="B24" s="75">
        <f t="shared" si="0"/>
        <v>1856</v>
      </c>
      <c r="C24" s="68">
        <v>8322623</v>
      </c>
      <c r="D24" s="68">
        <v>19175</v>
      </c>
      <c r="E24" s="68">
        <v>1605125</v>
      </c>
      <c r="F24" s="68"/>
      <c r="G24" s="64" t="s">
        <v>504</v>
      </c>
    </row>
    <row r="25" spans="1:7" x14ac:dyDescent="0.15">
      <c r="B25" s="75">
        <f t="shared" si="0"/>
        <v>1857</v>
      </c>
      <c r="C25" s="68">
        <v>7776290</v>
      </c>
      <c r="D25" s="68">
        <v>43000</v>
      </c>
      <c r="E25" s="68">
        <v>2583569</v>
      </c>
      <c r="F25" s="68"/>
      <c r="G25" s="64" t="s">
        <v>505</v>
      </c>
    </row>
    <row r="26" spans="1:7" x14ac:dyDescent="0.15">
      <c r="B26" s="75">
        <f t="shared" si="0"/>
        <v>1858</v>
      </c>
      <c r="C26" s="68">
        <v>8544797</v>
      </c>
      <c r="D26" s="68">
        <v>34975</v>
      </c>
      <c r="E26" s="68">
        <v>1858777</v>
      </c>
      <c r="F26" s="68"/>
      <c r="G26" s="64" t="s">
        <v>506</v>
      </c>
    </row>
    <row r="27" spans="1:7" x14ac:dyDescent="0.15">
      <c r="B27" s="75">
        <f t="shared" si="0"/>
        <v>1859</v>
      </c>
      <c r="C27" s="68">
        <v>8954609</v>
      </c>
      <c r="D27" s="68">
        <v>30075</v>
      </c>
      <c r="E27" s="68">
        <v>1727256</v>
      </c>
      <c r="F27" s="68"/>
      <c r="G27" s="64" t="s">
        <v>507</v>
      </c>
    </row>
    <row r="28" spans="1:7" x14ac:dyDescent="0.15">
      <c r="B28" s="75">
        <f t="shared" si="0"/>
        <v>1860</v>
      </c>
      <c r="C28" s="68">
        <v>9396637</v>
      </c>
      <c r="D28" s="68">
        <v>26168</v>
      </c>
      <c r="E28" s="68">
        <v>1596409</v>
      </c>
      <c r="F28" s="68"/>
      <c r="G28" s="64" t="s">
        <v>508</v>
      </c>
    </row>
    <row r="29" spans="1:7" x14ac:dyDescent="0.15">
      <c r="B29" s="75">
        <f t="shared" si="0"/>
        <v>1861</v>
      </c>
      <c r="C29" s="68"/>
      <c r="D29" s="68"/>
      <c r="E29" s="68"/>
      <c r="F29" s="68">
        <v>4775287</v>
      </c>
      <c r="G29" s="64" t="s">
        <v>502</v>
      </c>
    </row>
    <row r="30" spans="1:7" x14ac:dyDescent="0.15">
      <c r="B30" s="75">
        <f t="shared" si="0"/>
        <v>1862</v>
      </c>
      <c r="C30" s="68">
        <v>5293900</v>
      </c>
      <c r="D30" s="68">
        <v>3275</v>
      </c>
      <c r="E30" s="68">
        <v>929100</v>
      </c>
      <c r="F30" s="68"/>
      <c r="G30" s="64" t="s">
        <v>509</v>
      </c>
    </row>
    <row r="31" spans="1:7" x14ac:dyDescent="0.15">
      <c r="B31" s="75">
        <f t="shared" si="0"/>
        <v>1863</v>
      </c>
      <c r="C31" s="68">
        <v>4656225</v>
      </c>
      <c r="D31" s="68">
        <v>6250</v>
      </c>
      <c r="E31" s="68">
        <v>1474475</v>
      </c>
      <c r="F31" s="68"/>
      <c r="G31" s="64" t="s">
        <v>509</v>
      </c>
    </row>
    <row r="32" spans="1:7" x14ac:dyDescent="0.15">
      <c r="B32" s="75">
        <f t="shared" si="0"/>
        <v>1864</v>
      </c>
      <c r="C32" s="68">
        <v>6645388</v>
      </c>
      <c r="D32" s="68">
        <v>56150</v>
      </c>
      <c r="E32" s="68">
        <v>1858025</v>
      </c>
      <c r="F32" s="68"/>
      <c r="G32" s="64" t="s">
        <v>510</v>
      </c>
    </row>
    <row r="33" spans="1:7" x14ac:dyDescent="0.15">
      <c r="B33" s="75">
        <f t="shared" si="0"/>
        <v>1865</v>
      </c>
      <c r="C33" s="68">
        <v>7452110</v>
      </c>
      <c r="D33" s="68">
        <v>145062</v>
      </c>
      <c r="E33" s="68">
        <v>2401325</v>
      </c>
      <c r="F33" s="68"/>
      <c r="G33" s="64" t="s">
        <v>511</v>
      </c>
    </row>
    <row r="34" spans="1:7" x14ac:dyDescent="0.15">
      <c r="B34" s="75">
        <f t="shared" si="0"/>
        <v>1866</v>
      </c>
      <c r="C34" s="68">
        <v>7890363</v>
      </c>
      <c r="D34" s="68">
        <v>94575</v>
      </c>
      <c r="E34" s="68">
        <v>2718963</v>
      </c>
      <c r="F34" s="68"/>
      <c r="G34" s="64" t="s">
        <v>512</v>
      </c>
    </row>
    <row r="35" spans="1:7" x14ac:dyDescent="0.15">
      <c r="B35" s="75">
        <f t="shared" si="0"/>
        <v>1867</v>
      </c>
      <c r="C35" s="68">
        <v>7832238</v>
      </c>
      <c r="D35" s="68">
        <v>24350</v>
      </c>
      <c r="E35" s="68">
        <v>2765063</v>
      </c>
      <c r="F35" s="68"/>
      <c r="G35" s="64" t="s">
        <v>513</v>
      </c>
    </row>
    <row r="36" spans="1:7" x14ac:dyDescent="0.15">
      <c r="B36" s="75">
        <f t="shared" si="0"/>
        <v>1868</v>
      </c>
      <c r="C36" s="68">
        <v>7318693</v>
      </c>
      <c r="D36" s="68">
        <v>17800</v>
      </c>
      <c r="E36" s="68">
        <v>2298463</v>
      </c>
      <c r="F36" s="68"/>
      <c r="G36" s="64" t="s">
        <v>514</v>
      </c>
    </row>
    <row r="37" spans="1:7" x14ac:dyDescent="0.15">
      <c r="B37" s="75">
        <f t="shared" si="0"/>
        <v>1869</v>
      </c>
      <c r="C37" s="68">
        <v>8872123</v>
      </c>
      <c r="D37" s="68">
        <v>17125</v>
      </c>
      <c r="E37" s="68">
        <v>2453179</v>
      </c>
      <c r="F37" s="68"/>
      <c r="G37" s="64" t="s">
        <v>515</v>
      </c>
    </row>
    <row r="38" spans="1:7" x14ac:dyDescent="0.15">
      <c r="B38" s="75">
        <f t="shared" si="0"/>
        <v>1870</v>
      </c>
      <c r="C38" s="68">
        <v>9436929</v>
      </c>
      <c r="D38" s="68">
        <v>66413</v>
      </c>
      <c r="E38" s="68">
        <v>3438748</v>
      </c>
      <c r="F38" s="68"/>
      <c r="G38" s="64" t="s">
        <v>516</v>
      </c>
    </row>
    <row r="39" spans="1:7" x14ac:dyDescent="0.15">
      <c r="B39" s="75">
        <f t="shared" si="0"/>
        <v>1871</v>
      </c>
      <c r="C39" s="68">
        <v>9657215</v>
      </c>
      <c r="D39" s="68">
        <v>66563</v>
      </c>
      <c r="E39" s="68">
        <v>3895054</v>
      </c>
      <c r="F39" s="68"/>
      <c r="G39" s="64" t="s">
        <v>517</v>
      </c>
    </row>
    <row r="40" spans="1:7" x14ac:dyDescent="0.15">
      <c r="B40" s="75">
        <f t="shared" si="0"/>
        <v>1872</v>
      </c>
      <c r="C40" s="68">
        <v>9302838</v>
      </c>
      <c r="D40" s="68">
        <v>91700</v>
      </c>
      <c r="E40" s="68">
        <v>4234756</v>
      </c>
      <c r="F40" s="68"/>
      <c r="G40" s="64" t="s">
        <v>518</v>
      </c>
    </row>
    <row r="41" spans="1:7" x14ac:dyDescent="0.15">
      <c r="C41" s="68"/>
      <c r="D41" s="68"/>
      <c r="E41" s="68"/>
      <c r="F41" s="68"/>
    </row>
    <row r="42" spans="1:7" x14ac:dyDescent="0.15">
      <c r="A42" s="64" t="s">
        <v>519</v>
      </c>
      <c r="C42" s="68"/>
      <c r="D42" s="68"/>
      <c r="E42" s="68"/>
      <c r="F42" s="68"/>
    </row>
    <row r="43" spans="1:7" x14ac:dyDescent="0.15">
      <c r="C43" s="68"/>
      <c r="D43" s="68"/>
      <c r="E43" s="68"/>
      <c r="F43" s="68"/>
    </row>
    <row r="44" spans="1:7" x14ac:dyDescent="0.15">
      <c r="A44" s="64" t="s">
        <v>301</v>
      </c>
      <c r="C44" s="68"/>
      <c r="D44" s="68"/>
      <c r="E44" s="68"/>
      <c r="F44" s="68"/>
    </row>
    <row r="45" spans="1:7" x14ac:dyDescent="0.15">
      <c r="A45" s="64" t="s">
        <v>302</v>
      </c>
      <c r="C45" s="68"/>
      <c r="D45" s="68"/>
      <c r="E45" s="68"/>
      <c r="F45" s="68"/>
    </row>
    <row r="46" spans="1:7" x14ac:dyDescent="0.15">
      <c r="C46" s="68"/>
      <c r="D46" s="68"/>
      <c r="E46" s="68"/>
      <c r="F46" s="68"/>
    </row>
    <row r="47" spans="1:7" x14ac:dyDescent="0.15">
      <c r="C47" s="68"/>
      <c r="D47" s="68"/>
      <c r="E47" s="68"/>
      <c r="F47" s="68"/>
    </row>
    <row r="48" spans="1:7" x14ac:dyDescent="0.15">
      <c r="C48" s="68"/>
      <c r="D48" s="68"/>
      <c r="E48" s="68"/>
      <c r="F48" s="68"/>
    </row>
    <row r="49" spans="3:6" x14ac:dyDescent="0.15">
      <c r="C49" s="68"/>
      <c r="D49" s="68"/>
      <c r="E49" s="68"/>
      <c r="F49" s="68"/>
    </row>
    <row r="50" spans="3:6" x14ac:dyDescent="0.15">
      <c r="C50" s="68"/>
      <c r="D50" s="68"/>
      <c r="E50" s="68"/>
      <c r="F50" s="68"/>
    </row>
    <row r="51" spans="3:6" x14ac:dyDescent="0.15">
      <c r="C51" s="68"/>
      <c r="D51" s="68"/>
      <c r="E51" s="68"/>
      <c r="F51" s="68"/>
    </row>
    <row r="52" spans="3:6" x14ac:dyDescent="0.15">
      <c r="C52" s="68"/>
      <c r="D52" s="68"/>
      <c r="E52" s="68"/>
      <c r="F52" s="68"/>
    </row>
    <row r="53" spans="3:6" x14ac:dyDescent="0.15">
      <c r="C53" s="68"/>
      <c r="D53" s="68"/>
      <c r="E53" s="68"/>
      <c r="F53" s="68"/>
    </row>
    <row r="54" spans="3:6" x14ac:dyDescent="0.15">
      <c r="C54" s="68"/>
      <c r="D54" s="68"/>
      <c r="E54" s="68"/>
      <c r="F54" s="68"/>
    </row>
    <row r="55" spans="3:6" x14ac:dyDescent="0.15">
      <c r="C55" s="68"/>
      <c r="D55" s="68"/>
      <c r="E55" s="68"/>
      <c r="F55" s="68"/>
    </row>
    <row r="56" spans="3:6" x14ac:dyDescent="0.15">
      <c r="C56" s="68"/>
      <c r="D56" s="68"/>
      <c r="E56" s="68"/>
      <c r="F56" s="68"/>
    </row>
    <row r="57" spans="3:6" x14ac:dyDescent="0.15">
      <c r="C57" s="68"/>
      <c r="D57" s="68"/>
      <c r="E57" s="68"/>
      <c r="F57" s="68"/>
    </row>
    <row r="58" spans="3:6" x14ac:dyDescent="0.15">
      <c r="C58" s="68"/>
      <c r="D58" s="68"/>
      <c r="E58" s="68"/>
      <c r="F58" s="68"/>
    </row>
    <row r="59" spans="3:6" x14ac:dyDescent="0.15">
      <c r="C59" s="68"/>
      <c r="D59" s="68"/>
      <c r="E59" s="68"/>
      <c r="F59" s="68"/>
    </row>
    <row r="60" spans="3:6" x14ac:dyDescent="0.15">
      <c r="C60" s="68"/>
      <c r="D60" s="68"/>
      <c r="E60" s="68"/>
      <c r="F60" s="68"/>
    </row>
    <row r="61" spans="3:6" x14ac:dyDescent="0.15">
      <c r="C61" s="68"/>
      <c r="D61" s="68"/>
      <c r="E61" s="68"/>
      <c r="F61" s="68"/>
    </row>
    <row r="62" spans="3:6" x14ac:dyDescent="0.15">
      <c r="C62" s="68"/>
      <c r="D62" s="68"/>
      <c r="E62" s="68"/>
      <c r="F62" s="68"/>
    </row>
    <row r="63" spans="3:6" x14ac:dyDescent="0.15">
      <c r="C63" s="68"/>
      <c r="D63" s="68"/>
      <c r="E63" s="68"/>
      <c r="F63" s="68"/>
    </row>
    <row r="64" spans="3:6" x14ac:dyDescent="0.15">
      <c r="C64" s="68"/>
      <c r="D64" s="68"/>
      <c r="E64" s="68"/>
      <c r="F64" s="68"/>
    </row>
    <row r="65" spans="3:6" x14ac:dyDescent="0.15">
      <c r="C65" s="68"/>
      <c r="D65" s="68"/>
      <c r="E65" s="68"/>
      <c r="F65" s="68"/>
    </row>
    <row r="66" spans="3:6" x14ac:dyDescent="0.15">
      <c r="C66" s="68"/>
      <c r="D66" s="68"/>
      <c r="E66" s="68"/>
      <c r="F66" s="68"/>
    </row>
    <row r="67" spans="3:6" x14ac:dyDescent="0.15">
      <c r="C67" s="68"/>
      <c r="D67" s="68"/>
      <c r="E67" s="68"/>
      <c r="F67" s="68"/>
    </row>
    <row r="68" spans="3:6" x14ac:dyDescent="0.15">
      <c r="C68" s="68"/>
      <c r="D68" s="68"/>
      <c r="E68" s="68"/>
      <c r="F68" s="68"/>
    </row>
    <row r="69" spans="3:6" x14ac:dyDescent="0.15">
      <c r="C69" s="68"/>
      <c r="D69" s="68"/>
      <c r="E69" s="68"/>
      <c r="F69" s="68"/>
    </row>
    <row r="70" spans="3:6" x14ac:dyDescent="0.15">
      <c r="C70" s="68"/>
      <c r="D70" s="68"/>
      <c r="E70" s="68"/>
      <c r="F70" s="68"/>
    </row>
  </sheetData>
  <mergeCells count="4">
    <mergeCell ref="A1:G1"/>
    <mergeCell ref="A2:B2"/>
    <mergeCell ref="A4:A21"/>
    <mergeCell ref="G4:G11"/>
  </mergeCells>
  <pageMargins left="0.7" right="0.7" top="0.75" bottom="0.75" header="0" footer="0"/>
  <pageSetup orientation="portrait" horizontalDpi="4294967293"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activeCell="B2" sqref="B2"/>
    </sheetView>
  </sheetViews>
  <sheetFormatPr baseColWidth="10" defaultRowHeight="13" x14ac:dyDescent="0.15"/>
  <cols>
    <col min="1" max="1" width="3.5" style="64" customWidth="1"/>
    <col min="2" max="2" width="13.5" style="64" customWidth="1"/>
    <col min="3" max="4" width="10.83203125" style="64"/>
    <col min="5" max="5" width="47.83203125" style="64" customWidth="1"/>
    <col min="6" max="16384" width="10.83203125" style="64"/>
  </cols>
  <sheetData>
    <row r="1" spans="1:8" x14ac:dyDescent="0.15">
      <c r="A1" s="63" t="s">
        <v>520</v>
      </c>
      <c r="B1" s="63"/>
      <c r="C1" s="63"/>
      <c r="D1" s="63"/>
      <c r="E1" s="63"/>
    </row>
    <row r="2" spans="1:8" x14ac:dyDescent="0.15">
      <c r="A2" s="63" t="s">
        <v>521</v>
      </c>
      <c r="B2" s="63"/>
      <c r="C2" s="63"/>
      <c r="D2" s="63"/>
      <c r="E2" s="63"/>
    </row>
    <row r="4" spans="1:8" ht="26" x14ac:dyDescent="0.15">
      <c r="A4" s="63" t="s">
        <v>522</v>
      </c>
      <c r="B4" s="63"/>
      <c r="C4" s="100" t="s">
        <v>523</v>
      </c>
      <c r="D4" s="99" t="s">
        <v>524</v>
      </c>
      <c r="E4" s="85" t="s">
        <v>490</v>
      </c>
      <c r="F4" s="85"/>
      <c r="G4" s="85"/>
      <c r="H4" s="85"/>
    </row>
    <row r="5" spans="1:8" x14ac:dyDescent="0.15">
      <c r="B5" s="68" t="s">
        <v>315</v>
      </c>
      <c r="C5" s="68">
        <v>183332</v>
      </c>
      <c r="D5" s="101">
        <v>-4</v>
      </c>
      <c r="E5" s="64" t="s">
        <v>525</v>
      </c>
    </row>
    <row r="6" spans="1:8" x14ac:dyDescent="0.15">
      <c r="A6" s="64" t="s">
        <v>317</v>
      </c>
      <c r="B6" s="68">
        <v>1832</v>
      </c>
      <c r="C6" s="68">
        <v>289515</v>
      </c>
      <c r="D6" s="101"/>
      <c r="E6" s="64" t="s">
        <v>526</v>
      </c>
    </row>
    <row r="7" spans="1:8" x14ac:dyDescent="0.15">
      <c r="A7" s="64" t="s">
        <v>320</v>
      </c>
      <c r="B7" s="68">
        <v>1833</v>
      </c>
      <c r="C7" s="68">
        <v>203202</v>
      </c>
      <c r="D7" s="101"/>
      <c r="E7" s="64" t="s">
        <v>527</v>
      </c>
    </row>
    <row r="8" spans="1:8" x14ac:dyDescent="0.15">
      <c r="A8" s="64" t="s">
        <v>377</v>
      </c>
      <c r="B8" s="68">
        <v>1834</v>
      </c>
      <c r="C8" s="68">
        <v>148272</v>
      </c>
      <c r="D8" s="101"/>
      <c r="E8" s="64" t="s">
        <v>528</v>
      </c>
    </row>
    <row r="9" spans="1:8" x14ac:dyDescent="0.15">
      <c r="B9" s="68">
        <v>1835</v>
      </c>
      <c r="C9" s="68">
        <v>202999</v>
      </c>
      <c r="D9" s="101"/>
      <c r="E9" s="64" t="s">
        <v>529</v>
      </c>
    </row>
    <row r="10" spans="1:8" x14ac:dyDescent="0.15">
      <c r="B10" s="68">
        <v>1836</v>
      </c>
      <c r="C10" s="68">
        <v>180333</v>
      </c>
      <c r="D10" s="101"/>
      <c r="E10" s="64" t="s">
        <v>530</v>
      </c>
    </row>
    <row r="11" spans="1:8" x14ac:dyDescent="0.15">
      <c r="B11" s="68">
        <v>1837</v>
      </c>
      <c r="C11" s="68">
        <v>195229</v>
      </c>
      <c r="D11" s="101"/>
      <c r="E11" s="64" t="s">
        <v>531</v>
      </c>
    </row>
    <row r="12" spans="1:8" x14ac:dyDescent="0.15">
      <c r="B12" s="68">
        <v>1838</v>
      </c>
      <c r="C12" s="68">
        <v>208185</v>
      </c>
      <c r="D12" s="101"/>
      <c r="E12" s="64" t="s">
        <v>532</v>
      </c>
    </row>
    <row r="13" spans="1:8" x14ac:dyDescent="0.15">
      <c r="B13" s="68">
        <v>1839</v>
      </c>
      <c r="C13" s="68">
        <v>227727</v>
      </c>
      <c r="D13" s="101"/>
      <c r="E13" s="64" t="s">
        <v>533</v>
      </c>
    </row>
    <row r="14" spans="1:8" x14ac:dyDescent="0.15">
      <c r="B14" s="68">
        <v>1840</v>
      </c>
      <c r="C14" s="68">
        <v>220084</v>
      </c>
      <c r="D14" s="101"/>
      <c r="E14" s="64" t="s">
        <v>534</v>
      </c>
    </row>
    <row r="15" spans="1:8" x14ac:dyDescent="0.15">
      <c r="B15" s="68">
        <v>1841</v>
      </c>
      <c r="C15" s="68">
        <v>192091</v>
      </c>
      <c r="D15" s="101"/>
      <c r="E15" s="64" t="s">
        <v>535</v>
      </c>
    </row>
    <row r="16" spans="1:8" x14ac:dyDescent="0.15">
      <c r="B16" s="68">
        <v>1842</v>
      </c>
      <c r="C16" s="68">
        <v>224408</v>
      </c>
      <c r="D16" s="101"/>
      <c r="E16" s="64" t="s">
        <v>536</v>
      </c>
    </row>
    <row r="17" spans="2:6" x14ac:dyDescent="0.15">
      <c r="B17" s="68">
        <v>1843</v>
      </c>
      <c r="C17" s="68">
        <v>230850</v>
      </c>
      <c r="D17" s="101"/>
      <c r="E17" s="64" t="s">
        <v>537</v>
      </c>
    </row>
    <row r="18" spans="2:6" x14ac:dyDescent="0.15">
      <c r="B18" s="68">
        <v>1844</v>
      </c>
      <c r="C18" s="68">
        <v>430836</v>
      </c>
      <c r="D18" s="68">
        <v>183744</v>
      </c>
      <c r="E18" s="64" t="s">
        <v>538</v>
      </c>
      <c r="F18" s="64">
        <f>D18/C18</f>
        <v>0.42648246664624129</v>
      </c>
    </row>
    <row r="19" spans="2:6" x14ac:dyDescent="0.15">
      <c r="B19" s="68">
        <v>1845</v>
      </c>
      <c r="C19" s="68">
        <v>438429</v>
      </c>
      <c r="D19" s="68">
        <v>114599</v>
      </c>
      <c r="E19" s="64" t="s">
        <v>539</v>
      </c>
    </row>
    <row r="20" spans="2:6" x14ac:dyDescent="0.15">
      <c r="B20" s="68">
        <v>1846</v>
      </c>
      <c r="C20" s="68">
        <v>460309</v>
      </c>
      <c r="D20" s="68">
        <v>114537</v>
      </c>
      <c r="E20" s="64" t="s">
        <v>540</v>
      </c>
    </row>
    <row r="21" spans="2:6" x14ac:dyDescent="0.15">
      <c r="B21" s="68">
        <v>1847</v>
      </c>
      <c r="C21" s="68">
        <v>471690</v>
      </c>
      <c r="D21" s="68">
        <v>115527</v>
      </c>
      <c r="E21" s="64" t="s">
        <v>541</v>
      </c>
    </row>
    <row r="22" spans="2:6" x14ac:dyDescent="0.15">
      <c r="B22" s="68">
        <v>1848</v>
      </c>
      <c r="C22" s="68">
        <v>469975</v>
      </c>
      <c r="D22" s="68">
        <v>130298</v>
      </c>
      <c r="E22" s="64" t="s">
        <v>542</v>
      </c>
    </row>
    <row r="23" spans="2:6" x14ac:dyDescent="0.15">
      <c r="B23" s="68">
        <v>1849</v>
      </c>
      <c r="C23" s="68">
        <v>479064</v>
      </c>
      <c r="D23" s="68">
        <v>133419</v>
      </c>
      <c r="E23" s="64" t="s">
        <v>543</v>
      </c>
    </row>
    <row r="24" spans="2:6" x14ac:dyDescent="0.15">
      <c r="B24" s="68">
        <v>1850</v>
      </c>
      <c r="C24" s="68">
        <v>468459</v>
      </c>
      <c r="D24" s="68">
        <v>127422</v>
      </c>
      <c r="E24" s="64" t="s">
        <v>544</v>
      </c>
    </row>
    <row r="25" spans="2:6" x14ac:dyDescent="0.15">
      <c r="B25" s="68">
        <v>1851</v>
      </c>
      <c r="C25" s="68">
        <v>482594</v>
      </c>
      <c r="D25" s="68">
        <v>123691</v>
      </c>
      <c r="E25" s="64" t="s">
        <v>545</v>
      </c>
    </row>
    <row r="26" spans="2:6" x14ac:dyDescent="0.15">
      <c r="B26" s="75">
        <f>+B25+1</f>
        <v>1852</v>
      </c>
      <c r="C26" s="68">
        <v>406370</v>
      </c>
      <c r="D26" s="68">
        <v>125764</v>
      </c>
      <c r="E26" s="64" t="s">
        <v>546</v>
      </c>
    </row>
    <row r="27" spans="2:6" x14ac:dyDescent="0.15">
      <c r="B27" s="75">
        <f t="shared" ref="B27:B46" si="0">+B26+1</f>
        <v>1853</v>
      </c>
      <c r="C27" s="68">
        <v>395611</v>
      </c>
      <c r="D27" s="68">
        <v>103893</v>
      </c>
      <c r="E27" s="64" t="s">
        <v>547</v>
      </c>
    </row>
    <row r="28" spans="2:6" x14ac:dyDescent="0.15">
      <c r="B28" s="75">
        <f t="shared" si="0"/>
        <v>1854</v>
      </c>
      <c r="C28" s="68">
        <v>253585</v>
      </c>
      <c r="D28" s="68"/>
      <c r="E28" s="64" t="s">
        <v>548</v>
      </c>
    </row>
    <row r="29" spans="2:6" x14ac:dyDescent="0.15">
      <c r="B29" s="75">
        <f t="shared" si="0"/>
        <v>1855</v>
      </c>
      <c r="C29" s="68">
        <v>437592</v>
      </c>
      <c r="D29" s="68">
        <v>112283</v>
      </c>
      <c r="E29" s="64" t="s">
        <v>549</v>
      </c>
    </row>
    <row r="30" spans="2:6" x14ac:dyDescent="0.15">
      <c r="B30" s="75">
        <f t="shared" si="0"/>
        <v>1856</v>
      </c>
      <c r="C30" s="68">
        <v>551100</v>
      </c>
      <c r="D30" s="68">
        <v>129542</v>
      </c>
      <c r="E30" s="64" t="s">
        <v>550</v>
      </c>
    </row>
    <row r="31" spans="2:6" x14ac:dyDescent="0.15">
      <c r="B31" s="75">
        <f t="shared" si="0"/>
        <v>1857</v>
      </c>
      <c r="C31" s="68">
        <v>551081</v>
      </c>
      <c r="D31" s="68">
        <v>129861</v>
      </c>
      <c r="E31" s="64" t="s">
        <v>551</v>
      </c>
    </row>
    <row r="32" spans="2:6" x14ac:dyDescent="0.15">
      <c r="B32" s="75">
        <f t="shared" si="0"/>
        <v>1858</v>
      </c>
      <c r="C32" s="68">
        <v>597850</v>
      </c>
      <c r="D32" s="68">
        <v>152627</v>
      </c>
      <c r="E32" s="64" t="s">
        <v>552</v>
      </c>
    </row>
    <row r="33" spans="1:5" x14ac:dyDescent="0.15">
      <c r="B33" s="75">
        <f t="shared" si="0"/>
        <v>1859</v>
      </c>
      <c r="C33" s="68">
        <v>615642</v>
      </c>
      <c r="D33" s="68">
        <v>168602</v>
      </c>
      <c r="E33" s="64" t="s">
        <v>553</v>
      </c>
    </row>
    <row r="34" spans="1:5" x14ac:dyDescent="0.15">
      <c r="B34" s="75">
        <f t="shared" si="0"/>
        <v>1860</v>
      </c>
      <c r="C34" s="68">
        <v>669137</v>
      </c>
      <c r="D34" s="68">
        <v>116895</v>
      </c>
      <c r="E34" s="64" t="s">
        <v>554</v>
      </c>
    </row>
    <row r="35" spans="1:5" x14ac:dyDescent="0.15">
      <c r="B35" s="75">
        <f t="shared" si="0"/>
        <v>1861</v>
      </c>
      <c r="C35" s="68"/>
      <c r="D35" s="68"/>
      <c r="E35" s="64" t="s">
        <v>548</v>
      </c>
    </row>
    <row r="36" spans="1:5" x14ac:dyDescent="0.15">
      <c r="B36" s="75">
        <f t="shared" si="0"/>
        <v>1862</v>
      </c>
      <c r="C36" s="68">
        <v>723886</v>
      </c>
      <c r="D36" s="68"/>
      <c r="E36" s="64" t="s">
        <v>555</v>
      </c>
    </row>
    <row r="37" spans="1:5" x14ac:dyDescent="0.15">
      <c r="B37" s="75">
        <f t="shared" si="0"/>
        <v>1863</v>
      </c>
      <c r="C37" s="68">
        <v>852764</v>
      </c>
      <c r="D37" s="68"/>
      <c r="E37" s="64" t="s">
        <v>555</v>
      </c>
    </row>
    <row r="38" spans="1:5" x14ac:dyDescent="0.15">
      <c r="B38" s="75">
        <f t="shared" si="0"/>
        <v>1864</v>
      </c>
      <c r="C38" s="68">
        <v>766626</v>
      </c>
      <c r="D38" s="68">
        <v>202224</v>
      </c>
      <c r="E38" s="64" t="s">
        <v>556</v>
      </c>
    </row>
    <row r="39" spans="1:5" x14ac:dyDescent="0.15">
      <c r="B39" s="75">
        <f t="shared" si="0"/>
        <v>1865</v>
      </c>
      <c r="C39" s="68">
        <v>621008</v>
      </c>
      <c r="D39" s="68">
        <v>199926</v>
      </c>
      <c r="E39" s="64" t="s">
        <v>557</v>
      </c>
    </row>
    <row r="40" spans="1:5" x14ac:dyDescent="0.15">
      <c r="B40" s="75">
        <f t="shared" si="0"/>
        <v>1866</v>
      </c>
      <c r="C40" s="68">
        <v>657392</v>
      </c>
      <c r="D40" s="68">
        <v>180633</v>
      </c>
      <c r="E40" s="64" t="s">
        <v>558</v>
      </c>
    </row>
    <row r="41" spans="1:5" x14ac:dyDescent="0.15">
      <c r="B41" s="75">
        <f t="shared" si="0"/>
        <v>1867</v>
      </c>
      <c r="C41" s="68">
        <v>1066614</v>
      </c>
      <c r="D41" s="68">
        <v>240144</v>
      </c>
      <c r="E41" s="64" t="s">
        <v>559</v>
      </c>
    </row>
    <row r="42" spans="1:5" x14ac:dyDescent="0.15">
      <c r="B42" s="75">
        <f t="shared" si="0"/>
        <v>1868</v>
      </c>
      <c r="C42" s="68">
        <v>728184</v>
      </c>
      <c r="D42" s="68">
        <v>188415</v>
      </c>
      <c r="E42" s="64" t="s">
        <v>560</v>
      </c>
    </row>
    <row r="43" spans="1:5" x14ac:dyDescent="0.15">
      <c r="B43" s="75">
        <f t="shared" si="0"/>
        <v>1869</v>
      </c>
      <c r="C43" s="68">
        <v>696936</v>
      </c>
      <c r="D43" s="68">
        <v>203525</v>
      </c>
      <c r="E43" s="64" t="s">
        <v>561</v>
      </c>
    </row>
    <row r="44" spans="1:5" x14ac:dyDescent="0.15">
      <c r="B44" s="75">
        <f t="shared" si="0"/>
        <v>1870</v>
      </c>
      <c r="C44" s="68">
        <v>743137</v>
      </c>
      <c r="D44" s="68">
        <v>211608</v>
      </c>
      <c r="E44" s="64" t="s">
        <v>562</v>
      </c>
    </row>
    <row r="45" spans="1:5" x14ac:dyDescent="0.15">
      <c r="B45" s="75">
        <f t="shared" si="0"/>
        <v>1871</v>
      </c>
      <c r="C45" s="68">
        <v>767198</v>
      </c>
      <c r="D45" s="68">
        <v>233354</v>
      </c>
      <c r="E45" s="64" t="s">
        <v>563</v>
      </c>
    </row>
    <row r="46" spans="1:5" x14ac:dyDescent="0.15">
      <c r="B46" s="75">
        <f t="shared" si="0"/>
        <v>1872</v>
      </c>
      <c r="C46" s="68">
        <v>788191</v>
      </c>
      <c r="D46" s="68">
        <v>235300</v>
      </c>
      <c r="E46" s="64" t="s">
        <v>564</v>
      </c>
    </row>
    <row r="48" spans="1:5" x14ac:dyDescent="0.15">
      <c r="A48" s="64" t="s">
        <v>565</v>
      </c>
    </row>
    <row r="49" spans="1:1" x14ac:dyDescent="0.15">
      <c r="A49" s="64" t="s">
        <v>566</v>
      </c>
    </row>
    <row r="50" spans="1:1" x14ac:dyDescent="0.15">
      <c r="A50" s="64" t="s">
        <v>567</v>
      </c>
    </row>
    <row r="51" spans="1:1" x14ac:dyDescent="0.15">
      <c r="A51" s="64" t="s">
        <v>568</v>
      </c>
    </row>
    <row r="53" spans="1:1" x14ac:dyDescent="0.15">
      <c r="A53" s="64" t="s">
        <v>301</v>
      </c>
    </row>
    <row r="54" spans="1:1" x14ac:dyDescent="0.15">
      <c r="A54" s="64" t="s">
        <v>302</v>
      </c>
    </row>
  </sheetData>
  <mergeCells count="4">
    <mergeCell ref="A1:E1"/>
    <mergeCell ref="A2:E2"/>
    <mergeCell ref="A4:B4"/>
    <mergeCell ref="D5:D17"/>
  </mergeCells>
  <pageMargins left="0.7" right="0.7" top="0.75" bottom="0.75" header="0" footer="0"/>
  <pageSetup orientation="portrait" horizontalDpi="4294967293"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B2" sqref="B2"/>
    </sheetView>
  </sheetViews>
  <sheetFormatPr baseColWidth="10" defaultRowHeight="13" x14ac:dyDescent="0.15"/>
  <cols>
    <col min="1" max="3" width="10.83203125" style="64"/>
    <col min="4" max="4" width="68.5" style="64" customWidth="1"/>
    <col min="5" max="7" width="10.83203125" style="64"/>
    <col min="8" max="8" width="9.33203125" style="64" customWidth="1"/>
    <col min="9" max="9" width="9.5" style="64" customWidth="1"/>
    <col min="10" max="10" width="10" style="64" customWidth="1"/>
    <col min="11" max="11" width="10.83203125" style="64"/>
    <col min="12" max="12" width="9.83203125" style="64" customWidth="1"/>
    <col min="13" max="13" width="5.33203125" style="64" customWidth="1"/>
    <col min="14" max="16384" width="10.83203125" style="64"/>
  </cols>
  <sheetData>
    <row r="1" spans="1:13" x14ac:dyDescent="0.15">
      <c r="A1" s="63" t="s">
        <v>426</v>
      </c>
      <c r="B1" s="63"/>
      <c r="C1" s="63"/>
      <c r="D1" s="63"/>
      <c r="E1" s="63"/>
      <c r="F1" s="63"/>
      <c r="G1" s="63"/>
      <c r="H1" s="63"/>
      <c r="I1" s="63"/>
      <c r="J1" s="63"/>
      <c r="K1" s="63"/>
      <c r="L1" s="63"/>
      <c r="M1" s="63"/>
    </row>
    <row r="2" spans="1:13" x14ac:dyDescent="0.15">
      <c r="A2" s="63" t="s">
        <v>569</v>
      </c>
      <c r="B2" s="63"/>
      <c r="C2" s="63"/>
      <c r="D2" s="63"/>
      <c r="E2" s="63"/>
      <c r="F2" s="63"/>
      <c r="G2" s="63"/>
      <c r="H2" s="63"/>
      <c r="I2" s="63"/>
      <c r="J2" s="63"/>
      <c r="K2" s="63"/>
      <c r="L2" s="63"/>
      <c r="M2" s="63"/>
    </row>
    <row r="3" spans="1:13" x14ac:dyDescent="0.15">
      <c r="A3" s="85"/>
      <c r="B3" s="85"/>
      <c r="C3" s="85"/>
      <c r="D3" s="85"/>
      <c r="E3" s="85"/>
      <c r="F3" s="85"/>
      <c r="G3" s="85"/>
      <c r="H3" s="85"/>
      <c r="I3" s="85"/>
      <c r="J3" s="85"/>
      <c r="K3" s="85"/>
      <c r="L3" s="85"/>
    </row>
    <row r="4" spans="1:13" x14ac:dyDescent="0.15">
      <c r="A4" s="99"/>
      <c r="B4" s="63" t="s">
        <v>570</v>
      </c>
      <c r="C4" s="63"/>
      <c r="D4" s="63"/>
      <c r="E4" s="63"/>
      <c r="F4" s="63" t="s">
        <v>571</v>
      </c>
      <c r="G4" s="63"/>
      <c r="H4" s="63"/>
      <c r="I4" s="63"/>
      <c r="J4" s="63"/>
      <c r="K4" s="63"/>
      <c r="L4" s="63"/>
    </row>
    <row r="5" spans="1:13" ht="52" x14ac:dyDescent="0.15">
      <c r="B5" s="65" t="s">
        <v>572</v>
      </c>
      <c r="C5" s="65" t="s">
        <v>573</v>
      </c>
      <c r="D5" s="65" t="s">
        <v>574</v>
      </c>
      <c r="E5" s="65" t="s">
        <v>575</v>
      </c>
      <c r="F5" s="65" t="s">
        <v>576</v>
      </c>
      <c r="G5" s="65" t="s">
        <v>577</v>
      </c>
      <c r="H5" s="65" t="s">
        <v>578</v>
      </c>
      <c r="I5" s="65" t="s">
        <v>579</v>
      </c>
      <c r="J5" s="65" t="s">
        <v>580</v>
      </c>
      <c r="K5" s="65" t="s">
        <v>581</v>
      </c>
      <c r="L5" s="65" t="s">
        <v>582</v>
      </c>
    </row>
    <row r="6" spans="1:13" x14ac:dyDescent="0.15">
      <c r="A6" s="64" t="s">
        <v>583</v>
      </c>
      <c r="B6" s="68">
        <v>50485</v>
      </c>
      <c r="C6" s="68">
        <v>10916</v>
      </c>
      <c r="D6" s="68" t="s">
        <v>584</v>
      </c>
      <c r="E6" s="68">
        <v>61694</v>
      </c>
      <c r="F6" s="68">
        <v>146773</v>
      </c>
      <c r="G6" s="68">
        <v>446850</v>
      </c>
      <c r="H6" s="68">
        <v>103</v>
      </c>
      <c r="I6" s="68">
        <v>401</v>
      </c>
      <c r="J6" s="68">
        <v>1437929</v>
      </c>
      <c r="K6" s="68">
        <v>378</v>
      </c>
      <c r="L6" s="68">
        <v>7120</v>
      </c>
      <c r="M6" s="68" t="s">
        <v>320</v>
      </c>
    </row>
    <row r="7" spans="1:13" x14ac:dyDescent="0.15">
      <c r="A7" s="64" t="s">
        <v>585</v>
      </c>
      <c r="B7" s="68">
        <v>77809</v>
      </c>
      <c r="C7" s="68">
        <v>29403</v>
      </c>
      <c r="D7" s="68" t="s">
        <v>586</v>
      </c>
      <c r="E7" s="68">
        <v>75878</v>
      </c>
      <c r="F7" s="68">
        <v>133420</v>
      </c>
      <c r="G7" s="68">
        <v>464186</v>
      </c>
      <c r="H7" s="68">
        <v>2334</v>
      </c>
      <c r="I7" s="68">
        <v>1738</v>
      </c>
      <c r="J7" s="68"/>
      <c r="K7" s="68">
        <v>680</v>
      </c>
      <c r="L7" s="68">
        <v>2387</v>
      </c>
      <c r="M7" s="64" t="s">
        <v>377</v>
      </c>
    </row>
    <row r="8" spans="1:13" x14ac:dyDescent="0.15">
      <c r="A8" s="64" t="s">
        <v>587</v>
      </c>
      <c r="B8" s="68">
        <v>135760</v>
      </c>
      <c r="C8" s="68">
        <v>37406</v>
      </c>
      <c r="D8" s="68" t="s">
        <v>588</v>
      </c>
      <c r="E8" s="68">
        <v>104933</v>
      </c>
      <c r="F8" s="68">
        <v>320176</v>
      </c>
      <c r="G8" s="68">
        <v>479250</v>
      </c>
      <c r="H8" s="68">
        <v>4282</v>
      </c>
      <c r="I8" s="68">
        <v>4013</v>
      </c>
      <c r="J8" s="68"/>
      <c r="K8" s="68">
        <v>2640</v>
      </c>
      <c r="L8" s="68">
        <v>3927</v>
      </c>
      <c r="M8" s="64" t="s">
        <v>379</v>
      </c>
    </row>
    <row r="9" spans="1:13" x14ac:dyDescent="0.15">
      <c r="A9" s="64" t="s">
        <v>589</v>
      </c>
      <c r="B9" s="68">
        <v>169867</v>
      </c>
      <c r="C9" s="68">
        <v>3965</v>
      </c>
      <c r="D9" s="68" t="s">
        <v>590</v>
      </c>
      <c r="E9" s="68">
        <v>154091</v>
      </c>
      <c r="F9" s="68">
        <v>468320</v>
      </c>
      <c r="G9" s="68">
        <v>478852</v>
      </c>
      <c r="H9" s="68">
        <v>3781</v>
      </c>
      <c r="I9" s="68">
        <v>3774</v>
      </c>
      <c r="J9" s="68"/>
      <c r="K9" s="68">
        <v>1190</v>
      </c>
      <c r="L9" s="68">
        <v>9767</v>
      </c>
      <c r="M9" s="64" t="s">
        <v>381</v>
      </c>
    </row>
    <row r="10" spans="1:13" x14ac:dyDescent="0.15">
      <c r="A10" s="64" t="s">
        <v>591</v>
      </c>
      <c r="B10" s="68">
        <v>177977</v>
      </c>
      <c r="C10" s="68">
        <v>46458</v>
      </c>
      <c r="D10" s="68" t="s">
        <v>592</v>
      </c>
      <c r="E10" s="68">
        <v>149882</v>
      </c>
      <c r="F10" s="68">
        <v>778962</v>
      </c>
      <c r="G10" s="68">
        <v>314179</v>
      </c>
      <c r="H10" s="68">
        <v>3526</v>
      </c>
      <c r="I10" s="68">
        <v>2742</v>
      </c>
      <c r="J10" s="68"/>
      <c r="K10" s="68">
        <v>4994</v>
      </c>
      <c r="L10" s="68">
        <v>5147</v>
      </c>
      <c r="M10" s="64" t="s">
        <v>593</v>
      </c>
    </row>
    <row r="11" spans="1:13" x14ac:dyDescent="0.15">
      <c r="A11" s="64" t="s">
        <v>594</v>
      </c>
      <c r="B11" s="68">
        <v>187576</v>
      </c>
      <c r="C11" s="68">
        <v>58201</v>
      </c>
      <c r="D11" s="68" t="s">
        <v>595</v>
      </c>
      <c r="E11" s="68">
        <v>196485</v>
      </c>
      <c r="F11" s="68">
        <v>623708</v>
      </c>
      <c r="G11" s="68">
        <v>569037</v>
      </c>
      <c r="H11" s="68">
        <v>4199</v>
      </c>
      <c r="I11" s="68">
        <v>5060</v>
      </c>
      <c r="J11" s="68"/>
      <c r="K11" s="68">
        <v>4800</v>
      </c>
      <c r="L11" s="68">
        <v>7844</v>
      </c>
      <c r="M11" s="68" t="s">
        <v>596</v>
      </c>
    </row>
    <row r="12" spans="1:13" x14ac:dyDescent="0.15">
      <c r="A12" s="64" t="s">
        <v>597</v>
      </c>
      <c r="B12" s="68">
        <v>247430</v>
      </c>
      <c r="C12" s="68">
        <v>54304</v>
      </c>
      <c r="D12" s="68" t="s">
        <v>598</v>
      </c>
      <c r="E12" s="68">
        <v>217613</v>
      </c>
      <c r="F12" s="68">
        <v>844392</v>
      </c>
      <c r="G12" s="68">
        <v>807407</v>
      </c>
      <c r="H12" s="68">
        <v>3860</v>
      </c>
      <c r="I12" s="68">
        <v>4775</v>
      </c>
      <c r="J12" s="68"/>
      <c r="K12" s="68">
        <v>3798</v>
      </c>
      <c r="L12" s="68">
        <v>8143</v>
      </c>
      <c r="M12" s="64" t="s">
        <v>390</v>
      </c>
    </row>
    <row r="13" spans="1:13" x14ac:dyDescent="0.15">
      <c r="D13" s="68" t="s">
        <v>599</v>
      </c>
    </row>
    <row r="14" spans="1:13" x14ac:dyDescent="0.15">
      <c r="A14" s="64" t="s">
        <v>600</v>
      </c>
      <c r="D14" s="68" t="s">
        <v>601</v>
      </c>
    </row>
    <row r="15" spans="1:13" x14ac:dyDescent="0.15">
      <c r="D15" s="64" t="s">
        <v>602</v>
      </c>
    </row>
    <row r="16" spans="1:13" ht="32.25" customHeight="1" x14ac:dyDescent="0.15">
      <c r="A16" s="90" t="s">
        <v>603</v>
      </c>
      <c r="B16" s="90"/>
      <c r="C16" s="90"/>
      <c r="D16" s="90"/>
      <c r="E16" s="90"/>
      <c r="F16" s="90"/>
      <c r="G16" s="90"/>
      <c r="H16" s="90"/>
      <c r="I16" s="90"/>
      <c r="J16" s="90"/>
      <c r="K16" s="90"/>
      <c r="L16" s="90"/>
      <c r="M16" s="90"/>
    </row>
    <row r="17" spans="1:4" x14ac:dyDescent="0.15">
      <c r="A17" s="64" t="s">
        <v>604</v>
      </c>
    </row>
    <row r="18" spans="1:4" x14ac:dyDescent="0.15">
      <c r="A18" s="64" t="s">
        <v>605</v>
      </c>
    </row>
    <row r="19" spans="1:4" x14ac:dyDescent="0.15">
      <c r="A19" s="64" t="s">
        <v>606</v>
      </c>
    </row>
    <row r="20" spans="1:4" x14ac:dyDescent="0.15">
      <c r="A20" s="64" t="s">
        <v>607</v>
      </c>
    </row>
    <row r="21" spans="1:4" x14ac:dyDescent="0.15">
      <c r="A21" s="64" t="s">
        <v>608</v>
      </c>
    </row>
    <row r="22" spans="1:4" x14ac:dyDescent="0.15">
      <c r="A22" s="64" t="s">
        <v>609</v>
      </c>
    </row>
    <row r="23" spans="1:4" x14ac:dyDescent="0.15">
      <c r="A23" s="64" t="s">
        <v>610</v>
      </c>
      <c r="D23" s="102"/>
    </row>
    <row r="24" spans="1:4" x14ac:dyDescent="0.15">
      <c r="D24" s="102"/>
    </row>
    <row r="25" spans="1:4" x14ac:dyDescent="0.15">
      <c r="A25" s="64" t="s">
        <v>301</v>
      </c>
      <c r="D25" s="102"/>
    </row>
    <row r="26" spans="1:4" x14ac:dyDescent="0.15">
      <c r="A26" s="64" t="s">
        <v>302</v>
      </c>
    </row>
  </sheetData>
  <mergeCells count="5">
    <mergeCell ref="A1:M1"/>
    <mergeCell ref="A2:M2"/>
    <mergeCell ref="B4:E4"/>
    <mergeCell ref="F4:L4"/>
    <mergeCell ref="A16:M16"/>
  </mergeCells>
  <pageMargins left="0.7" right="0.7" top="0.75" bottom="0.75" header="0" footer="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2" sqref="B2"/>
    </sheetView>
  </sheetViews>
  <sheetFormatPr baseColWidth="10" defaultRowHeight="13" x14ac:dyDescent="0.15"/>
  <cols>
    <col min="1" max="3" width="10.83203125" style="64"/>
    <col min="4" max="4" width="68.5" style="64" customWidth="1"/>
    <col min="5" max="16384" width="10.83203125" style="64"/>
  </cols>
  <sheetData>
    <row r="1" spans="1:4" x14ac:dyDescent="0.15">
      <c r="A1" s="63" t="s">
        <v>611</v>
      </c>
      <c r="B1" s="63"/>
      <c r="C1" s="63"/>
      <c r="D1" s="63"/>
    </row>
    <row r="2" spans="1:4" x14ac:dyDescent="0.15">
      <c r="A2" s="63" t="s">
        <v>612</v>
      </c>
      <c r="B2" s="63"/>
      <c r="C2" s="63"/>
      <c r="D2" s="63"/>
    </row>
    <row r="4" spans="1:4" ht="52" x14ac:dyDescent="0.15">
      <c r="A4" s="99" t="s">
        <v>430</v>
      </c>
      <c r="B4" s="100" t="s">
        <v>613</v>
      </c>
      <c r="C4" s="100" t="s">
        <v>614</v>
      </c>
      <c r="D4" s="99" t="s">
        <v>490</v>
      </c>
    </row>
    <row r="5" spans="1:4" x14ac:dyDescent="0.15">
      <c r="A5" s="68" t="s">
        <v>315</v>
      </c>
      <c r="B5" s="68">
        <v>54782</v>
      </c>
      <c r="C5" s="68"/>
      <c r="D5" s="64" t="s">
        <v>574</v>
      </c>
    </row>
    <row r="6" spans="1:4" x14ac:dyDescent="0.15">
      <c r="A6" s="68">
        <v>1832</v>
      </c>
      <c r="B6" s="68">
        <v>56052</v>
      </c>
      <c r="C6" s="68"/>
      <c r="D6" s="64" t="s">
        <v>584</v>
      </c>
    </row>
    <row r="7" spans="1:4" x14ac:dyDescent="0.15">
      <c r="A7" s="68">
        <v>1833</v>
      </c>
      <c r="B7" s="68">
        <v>60209</v>
      </c>
      <c r="C7" s="68"/>
      <c r="D7" s="64" t="s">
        <v>586</v>
      </c>
    </row>
    <row r="8" spans="1:4" x14ac:dyDescent="0.15">
      <c r="A8" s="68">
        <v>1834</v>
      </c>
      <c r="B8" s="68">
        <v>44741</v>
      </c>
      <c r="C8" s="68"/>
      <c r="D8" s="64" t="s">
        <v>588</v>
      </c>
    </row>
    <row r="9" spans="1:4" x14ac:dyDescent="0.15">
      <c r="A9" s="68">
        <v>1835</v>
      </c>
      <c r="B9" s="68">
        <v>61803</v>
      </c>
      <c r="C9" s="68"/>
      <c r="D9" s="64" t="s">
        <v>590</v>
      </c>
    </row>
    <row r="10" spans="1:4" x14ac:dyDescent="0.15">
      <c r="A10" s="68">
        <v>1836</v>
      </c>
      <c r="B10" s="68">
        <v>53713</v>
      </c>
      <c r="C10" s="68"/>
      <c r="D10" s="64" t="s">
        <v>592</v>
      </c>
    </row>
    <row r="11" spans="1:4" x14ac:dyDescent="0.15">
      <c r="A11" s="68">
        <v>1837</v>
      </c>
      <c r="B11" s="68">
        <v>23285</v>
      </c>
      <c r="C11" s="68"/>
      <c r="D11" s="64" t="s">
        <v>595</v>
      </c>
    </row>
    <row r="12" spans="1:4" x14ac:dyDescent="0.15">
      <c r="A12" s="68">
        <v>1838</v>
      </c>
      <c r="B12" s="68">
        <v>32606</v>
      </c>
      <c r="C12" s="68"/>
      <c r="D12" s="64" t="s">
        <v>598</v>
      </c>
    </row>
    <row r="13" spans="1:4" x14ac:dyDescent="0.15">
      <c r="A13" s="68">
        <v>1839</v>
      </c>
      <c r="B13" s="68">
        <v>39390</v>
      </c>
      <c r="C13" s="68"/>
      <c r="D13" s="64" t="s">
        <v>599</v>
      </c>
    </row>
    <row r="14" spans="1:4" x14ac:dyDescent="0.15">
      <c r="A14" s="68">
        <v>1840</v>
      </c>
      <c r="B14" s="68">
        <v>45185</v>
      </c>
      <c r="C14" s="68"/>
      <c r="D14" s="64" t="s">
        <v>601</v>
      </c>
    </row>
    <row r="15" spans="1:4" x14ac:dyDescent="0.15">
      <c r="A15" s="68">
        <v>1841</v>
      </c>
      <c r="B15" s="68">
        <v>9552</v>
      </c>
      <c r="C15" s="68"/>
      <c r="D15" s="64" t="s">
        <v>602</v>
      </c>
    </row>
    <row r="16" spans="1:4" x14ac:dyDescent="0.15">
      <c r="A16" s="68">
        <v>1842</v>
      </c>
      <c r="B16" s="68">
        <v>18576</v>
      </c>
      <c r="C16" s="68"/>
      <c r="D16" s="64" t="s">
        <v>615</v>
      </c>
    </row>
    <row r="17" spans="1:4" x14ac:dyDescent="0.15">
      <c r="A17" s="68">
        <v>1843</v>
      </c>
      <c r="B17" s="68">
        <v>34749</v>
      </c>
      <c r="C17" s="68"/>
      <c r="D17" s="64" t="s">
        <v>616</v>
      </c>
    </row>
    <row r="18" spans="1:4" x14ac:dyDescent="0.15">
      <c r="A18" s="68">
        <v>1844</v>
      </c>
      <c r="B18" s="68">
        <v>33908</v>
      </c>
      <c r="C18" s="68"/>
      <c r="D18" s="64" t="s">
        <v>617</v>
      </c>
    </row>
    <row r="19" spans="1:4" x14ac:dyDescent="0.15">
      <c r="A19" s="68">
        <v>1845</v>
      </c>
      <c r="B19" s="68">
        <v>18833</v>
      </c>
      <c r="C19" s="68"/>
      <c r="D19" s="64" t="s">
        <v>618</v>
      </c>
    </row>
    <row r="20" spans="1:4" x14ac:dyDescent="0.15">
      <c r="A20" s="68">
        <v>1846</v>
      </c>
      <c r="B20" s="68"/>
      <c r="C20" s="68">
        <v>212521</v>
      </c>
      <c r="D20" s="64" t="s">
        <v>619</v>
      </c>
    </row>
    <row r="21" spans="1:4" x14ac:dyDescent="0.15">
      <c r="A21" s="68">
        <v>1847</v>
      </c>
      <c r="B21" s="68"/>
      <c r="C21" s="68">
        <v>177572</v>
      </c>
      <c r="D21" s="64" t="s">
        <v>620</v>
      </c>
    </row>
    <row r="22" spans="1:4" x14ac:dyDescent="0.15">
      <c r="A22" s="68">
        <v>1848</v>
      </c>
      <c r="B22" s="68"/>
      <c r="C22" s="68">
        <v>223012</v>
      </c>
      <c r="D22" s="64" t="s">
        <v>621</v>
      </c>
    </row>
    <row r="23" spans="1:4" x14ac:dyDescent="0.15">
      <c r="A23" s="68">
        <v>1849</v>
      </c>
      <c r="B23" s="68"/>
      <c r="C23" s="68">
        <v>215503</v>
      </c>
      <c r="D23" s="92" t="s">
        <v>622</v>
      </c>
    </row>
    <row r="24" spans="1:4" x14ac:dyDescent="0.15">
      <c r="A24" s="68">
        <v>1850</v>
      </c>
      <c r="B24" s="68"/>
      <c r="C24" s="68">
        <v>236428</v>
      </c>
      <c r="D24" s="92"/>
    </row>
    <row r="25" spans="1:4" x14ac:dyDescent="0.15">
      <c r="A25" s="68">
        <v>1851</v>
      </c>
      <c r="B25" s="68"/>
      <c r="C25" s="68">
        <v>102963</v>
      </c>
      <c r="D25" s="92"/>
    </row>
    <row r="27" spans="1:4" ht="130.5" customHeight="1" x14ac:dyDescent="0.15">
      <c r="A27" s="92" t="s">
        <v>623</v>
      </c>
      <c r="B27" s="92"/>
      <c r="C27" s="92"/>
      <c r="D27" s="92"/>
    </row>
    <row r="28" spans="1:4" ht="24.75" customHeight="1" x14ac:dyDescent="0.15">
      <c r="A28" s="92" t="s">
        <v>624</v>
      </c>
      <c r="B28" s="92"/>
      <c r="C28" s="92"/>
      <c r="D28" s="92"/>
    </row>
    <row r="29" spans="1:4" x14ac:dyDescent="0.15">
      <c r="A29" s="76"/>
      <c r="B29" s="76"/>
      <c r="C29" s="76"/>
      <c r="D29" s="76"/>
    </row>
    <row r="30" spans="1:4" x14ac:dyDescent="0.15">
      <c r="A30" s="64" t="s">
        <v>301</v>
      </c>
    </row>
    <row r="31" spans="1:4" x14ac:dyDescent="0.15">
      <c r="A31" s="64" t="s">
        <v>302</v>
      </c>
    </row>
  </sheetData>
  <mergeCells count="5">
    <mergeCell ref="A1:D1"/>
    <mergeCell ref="A2:D2"/>
    <mergeCell ref="D23:D25"/>
    <mergeCell ref="A27:D27"/>
    <mergeCell ref="A28:D28"/>
  </mergeCells>
  <pageMargins left="0.7" right="0.7" top="0.75" bottom="0.75" header="0" footer="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2" sqref="B2"/>
    </sheetView>
  </sheetViews>
  <sheetFormatPr baseColWidth="10" defaultRowHeight="13" x14ac:dyDescent="0.15"/>
  <cols>
    <col min="1" max="1" width="3.5" style="64" customWidth="1"/>
    <col min="2" max="2" width="12.5" style="64" customWidth="1"/>
    <col min="3" max="3" width="10.83203125" style="64"/>
    <col min="4" max="4" width="57" style="64" customWidth="1"/>
    <col min="5" max="16384" width="10.83203125" style="64"/>
  </cols>
  <sheetData>
    <row r="1" spans="1:4" x14ac:dyDescent="0.15">
      <c r="A1" s="63" t="s">
        <v>625</v>
      </c>
      <c r="B1" s="63"/>
      <c r="C1" s="63"/>
      <c r="D1" s="63"/>
    </row>
    <row r="2" spans="1:4" x14ac:dyDescent="0.15">
      <c r="A2" s="63" t="s">
        <v>626</v>
      </c>
      <c r="B2" s="63"/>
      <c r="C2" s="63"/>
      <c r="D2" s="63"/>
    </row>
    <row r="4" spans="1:4" ht="26" x14ac:dyDescent="0.15">
      <c r="B4" s="99" t="s">
        <v>430</v>
      </c>
      <c r="C4" s="100" t="s">
        <v>347</v>
      </c>
      <c r="D4" s="99" t="s">
        <v>490</v>
      </c>
    </row>
    <row r="5" spans="1:4" x14ac:dyDescent="0.15">
      <c r="B5" s="85"/>
      <c r="C5" s="85"/>
    </row>
    <row r="6" spans="1:4" x14ac:dyDescent="0.15">
      <c r="B6" s="68" t="s">
        <v>315</v>
      </c>
      <c r="C6" s="68">
        <v>105287</v>
      </c>
      <c r="D6" s="64" t="s">
        <v>574</v>
      </c>
    </row>
    <row r="7" spans="1:4" x14ac:dyDescent="0.15">
      <c r="B7" s="68">
        <v>1832</v>
      </c>
      <c r="C7" s="68">
        <v>130318</v>
      </c>
      <c r="D7" s="64" t="s">
        <v>627</v>
      </c>
    </row>
    <row r="8" spans="1:4" x14ac:dyDescent="0.15">
      <c r="A8" s="103" t="s">
        <v>317</v>
      </c>
      <c r="B8" s="68">
        <v>1833</v>
      </c>
      <c r="C8" s="68">
        <v>128280</v>
      </c>
      <c r="D8" s="64" t="s">
        <v>586</v>
      </c>
    </row>
    <row r="9" spans="1:4" x14ac:dyDescent="0.15">
      <c r="A9" s="103"/>
      <c r="B9" s="68">
        <v>1834</v>
      </c>
      <c r="C9" s="68">
        <v>90136</v>
      </c>
      <c r="D9" s="64" t="s">
        <v>588</v>
      </c>
    </row>
    <row r="10" spans="1:4" x14ac:dyDescent="0.15">
      <c r="A10" s="103"/>
      <c r="B10" s="68">
        <v>1835</v>
      </c>
      <c r="C10" s="68">
        <v>101022</v>
      </c>
      <c r="D10" s="64" t="s">
        <v>590</v>
      </c>
    </row>
    <row r="11" spans="1:4" x14ac:dyDescent="0.15">
      <c r="A11" s="103"/>
      <c r="B11" s="68">
        <v>1836</v>
      </c>
      <c r="C11" s="68">
        <v>105985</v>
      </c>
      <c r="D11" s="64" t="s">
        <v>592</v>
      </c>
    </row>
    <row r="12" spans="1:4" x14ac:dyDescent="0.15">
      <c r="B12" s="68">
        <v>1837</v>
      </c>
      <c r="C12" s="68">
        <v>97366</v>
      </c>
      <c r="D12" s="64" t="s">
        <v>628</v>
      </c>
    </row>
    <row r="13" spans="1:4" x14ac:dyDescent="0.15">
      <c r="B13" s="68">
        <v>1838</v>
      </c>
      <c r="C13" s="68">
        <v>108658</v>
      </c>
      <c r="D13" s="64" t="s">
        <v>629</v>
      </c>
    </row>
    <row r="14" spans="1:4" x14ac:dyDescent="0.15">
      <c r="B14" s="68">
        <v>1839</v>
      </c>
      <c r="C14" s="68">
        <v>106894</v>
      </c>
      <c r="D14" s="64" t="s">
        <v>630</v>
      </c>
    </row>
    <row r="15" spans="1:4" x14ac:dyDescent="0.15">
      <c r="B15" s="68">
        <v>1840</v>
      </c>
      <c r="C15" s="68">
        <v>98090</v>
      </c>
      <c r="D15" s="64" t="s">
        <v>631</v>
      </c>
    </row>
    <row r="16" spans="1:4" x14ac:dyDescent="0.15">
      <c r="B16" s="68">
        <v>1841</v>
      </c>
      <c r="C16" s="68">
        <v>33249</v>
      </c>
      <c r="D16" s="64" t="s">
        <v>632</v>
      </c>
    </row>
    <row r="17" spans="1:4" x14ac:dyDescent="0.15">
      <c r="B17" s="68">
        <v>1842</v>
      </c>
      <c r="C17" s="68">
        <v>60842</v>
      </c>
      <c r="D17" s="64" t="s">
        <v>633</v>
      </c>
    </row>
    <row r="18" spans="1:4" x14ac:dyDescent="0.15">
      <c r="B18" s="68">
        <v>1843</v>
      </c>
      <c r="C18" s="68">
        <v>138272</v>
      </c>
      <c r="D18" s="64" t="s">
        <v>634</v>
      </c>
    </row>
    <row r="19" spans="1:4" x14ac:dyDescent="0.15">
      <c r="B19" s="68">
        <v>1844</v>
      </c>
      <c r="C19" s="68">
        <v>144288</v>
      </c>
      <c r="D19" s="64" t="s">
        <v>617</v>
      </c>
    </row>
    <row r="20" spans="1:4" x14ac:dyDescent="0.15">
      <c r="B20" s="68">
        <v>1845</v>
      </c>
      <c r="C20" s="68">
        <v>139460</v>
      </c>
      <c r="D20" s="64" t="s">
        <v>635</v>
      </c>
    </row>
    <row r="21" spans="1:4" x14ac:dyDescent="0.15">
      <c r="B21" s="68">
        <v>1846</v>
      </c>
      <c r="C21" s="68">
        <v>157235</v>
      </c>
      <c r="D21" s="64" t="s">
        <v>636</v>
      </c>
    </row>
    <row r="22" spans="1:4" x14ac:dyDescent="0.15">
      <c r="B22" s="68">
        <v>1847</v>
      </c>
      <c r="C22" s="68">
        <v>152431</v>
      </c>
      <c r="D22" s="64" t="s">
        <v>620</v>
      </c>
    </row>
    <row r="23" spans="1:4" x14ac:dyDescent="0.15">
      <c r="B23" s="68">
        <v>1848</v>
      </c>
      <c r="C23" s="68">
        <v>149660</v>
      </c>
      <c r="D23" s="84" t="s">
        <v>637</v>
      </c>
    </row>
    <row r="24" spans="1:4" x14ac:dyDescent="0.15">
      <c r="B24" s="68">
        <v>1849</v>
      </c>
      <c r="C24" s="68">
        <v>167592</v>
      </c>
      <c r="D24" s="84"/>
    </row>
    <row r="25" spans="1:4" x14ac:dyDescent="0.15">
      <c r="B25" s="68">
        <v>1850</v>
      </c>
      <c r="C25" s="68">
        <v>170142</v>
      </c>
      <c r="D25" s="84"/>
    </row>
    <row r="26" spans="1:4" x14ac:dyDescent="0.15">
      <c r="B26" s="68">
        <v>1851</v>
      </c>
      <c r="C26" s="68">
        <v>52717</v>
      </c>
      <c r="D26" s="84"/>
    </row>
    <row r="28" spans="1:4" ht="31.5" customHeight="1" x14ac:dyDescent="0.15">
      <c r="A28" s="90" t="s">
        <v>638</v>
      </c>
      <c r="B28" s="90"/>
      <c r="C28" s="90"/>
      <c r="D28" s="90"/>
    </row>
    <row r="30" spans="1:4" x14ac:dyDescent="0.15">
      <c r="A30" s="64" t="s">
        <v>301</v>
      </c>
    </row>
    <row r="31" spans="1:4" x14ac:dyDescent="0.15">
      <c r="A31" s="64" t="s">
        <v>302</v>
      </c>
    </row>
  </sheetData>
  <mergeCells count="5">
    <mergeCell ref="A1:D1"/>
    <mergeCell ref="A2:D2"/>
    <mergeCell ref="A8:A11"/>
    <mergeCell ref="D23:D26"/>
    <mergeCell ref="A28:D28"/>
  </mergeCells>
  <pageMargins left="0.7" right="0.7" top="0.75" bottom="0.75" header="0" footer="0"/>
  <pageSetup orientation="portrait" horizontalDpi="4294967293"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200" workbookViewId="0">
      <selection activeCell="B2" sqref="B2"/>
    </sheetView>
  </sheetViews>
  <sheetFormatPr baseColWidth="10" defaultRowHeight="13" x14ac:dyDescent="0.15"/>
  <cols>
    <col min="1" max="1" width="13.33203125" style="64" customWidth="1"/>
    <col min="2" max="2" width="10.83203125" style="64"/>
    <col min="3" max="3" width="68.33203125" style="64" customWidth="1"/>
    <col min="4" max="4" width="10.83203125" style="64"/>
    <col min="5" max="5" width="45.5" style="64" customWidth="1"/>
    <col min="6" max="16384" width="10.83203125" style="64"/>
  </cols>
  <sheetData>
    <row r="1" spans="1:3" x14ac:dyDescent="0.15">
      <c r="A1" s="63" t="s">
        <v>639</v>
      </c>
      <c r="B1" s="63"/>
      <c r="C1" s="63"/>
    </row>
    <row r="2" spans="1:3" x14ac:dyDescent="0.15">
      <c r="A2" s="63" t="s">
        <v>640</v>
      </c>
      <c r="B2" s="63"/>
      <c r="C2" s="63"/>
    </row>
    <row r="4" spans="1:3" ht="26" x14ac:dyDescent="0.15">
      <c r="A4" s="81" t="s">
        <v>430</v>
      </c>
      <c r="B4" s="80" t="s">
        <v>347</v>
      </c>
      <c r="C4" s="81" t="s">
        <v>490</v>
      </c>
    </row>
    <row r="5" spans="1:3" x14ac:dyDescent="0.15">
      <c r="A5" s="68" t="s">
        <v>315</v>
      </c>
      <c r="B5" s="68">
        <v>12942</v>
      </c>
      <c r="C5" s="64" t="s">
        <v>641</v>
      </c>
    </row>
    <row r="6" spans="1:3" x14ac:dyDescent="0.15">
      <c r="A6" s="68">
        <v>1832</v>
      </c>
      <c r="B6" s="68">
        <v>14186</v>
      </c>
      <c r="C6" s="64" t="s">
        <v>642</v>
      </c>
    </row>
    <row r="7" spans="1:3" x14ac:dyDescent="0.15">
      <c r="A7" s="68">
        <v>1833</v>
      </c>
      <c r="B7" s="68">
        <v>27002</v>
      </c>
      <c r="C7" s="64" t="s">
        <v>643</v>
      </c>
    </row>
    <row r="8" spans="1:3" x14ac:dyDescent="0.15">
      <c r="A8" s="68">
        <v>1834</v>
      </c>
      <c r="B8" s="68">
        <v>24396</v>
      </c>
      <c r="C8" s="64" t="s">
        <v>644</v>
      </c>
    </row>
    <row r="9" spans="1:3" x14ac:dyDescent="0.15">
      <c r="A9" s="68">
        <v>1835</v>
      </c>
      <c r="B9" s="68">
        <v>28849</v>
      </c>
      <c r="C9" s="64" t="s">
        <v>645</v>
      </c>
    </row>
    <row r="10" spans="1:3" x14ac:dyDescent="0.15">
      <c r="A10" s="68">
        <v>1836</v>
      </c>
      <c r="B10" s="68">
        <v>37224</v>
      </c>
      <c r="C10" s="64" t="s">
        <v>646</v>
      </c>
    </row>
    <row r="11" spans="1:3" x14ac:dyDescent="0.15">
      <c r="A11" s="68">
        <v>1837</v>
      </c>
      <c r="B11" s="68">
        <v>40058</v>
      </c>
      <c r="C11" s="64" t="s">
        <v>647</v>
      </c>
    </row>
    <row r="12" spans="1:3" x14ac:dyDescent="0.15">
      <c r="A12" s="68">
        <v>1838</v>
      </c>
      <c r="B12" s="68">
        <v>37906</v>
      </c>
      <c r="C12" s="64" t="s">
        <v>648</v>
      </c>
    </row>
    <row r="13" spans="1:3" x14ac:dyDescent="0.15">
      <c r="A13" s="68">
        <v>1839</v>
      </c>
      <c r="B13" s="68">
        <v>39420</v>
      </c>
      <c r="C13" s="64" t="s">
        <v>649</v>
      </c>
    </row>
    <row r="14" spans="1:3" x14ac:dyDescent="0.15">
      <c r="A14" s="68">
        <v>1840</v>
      </c>
      <c r="B14" s="68">
        <v>36014</v>
      </c>
      <c r="C14" s="64" t="s">
        <v>650</v>
      </c>
    </row>
    <row r="15" spans="1:3" x14ac:dyDescent="0.15">
      <c r="A15" s="68">
        <v>1841</v>
      </c>
      <c r="B15" s="68">
        <v>22132</v>
      </c>
      <c r="C15" s="64" t="s">
        <v>651</v>
      </c>
    </row>
    <row r="16" spans="1:3" x14ac:dyDescent="0.15">
      <c r="A16" s="68">
        <v>1842</v>
      </c>
      <c r="B16" s="68">
        <v>48300</v>
      </c>
      <c r="C16" s="64" t="s">
        <v>652</v>
      </c>
    </row>
    <row r="17" spans="1:3" x14ac:dyDescent="0.15">
      <c r="A17" s="68">
        <v>1843</v>
      </c>
      <c r="B17" s="68">
        <v>63632</v>
      </c>
      <c r="C17" s="64" t="s">
        <v>653</v>
      </c>
    </row>
    <row r="18" spans="1:3" x14ac:dyDescent="0.15">
      <c r="A18" s="68">
        <v>1844</v>
      </c>
      <c r="B18" s="68">
        <v>59585</v>
      </c>
      <c r="C18" s="64" t="s">
        <v>654</v>
      </c>
    </row>
    <row r="19" spans="1:3" x14ac:dyDescent="0.15">
      <c r="A19" s="68">
        <v>1845</v>
      </c>
      <c r="B19" s="68">
        <v>58688</v>
      </c>
      <c r="C19" s="64" t="s">
        <v>655</v>
      </c>
    </row>
    <row r="20" spans="1:3" x14ac:dyDescent="0.15">
      <c r="A20" s="68">
        <v>1846</v>
      </c>
      <c r="B20" s="68"/>
      <c r="C20" s="64" t="s">
        <v>656</v>
      </c>
    </row>
    <row r="21" spans="1:3" x14ac:dyDescent="0.15">
      <c r="A21" s="68">
        <v>1847</v>
      </c>
      <c r="B21" s="68">
        <v>78665</v>
      </c>
      <c r="C21" s="70" t="s">
        <v>657</v>
      </c>
    </row>
    <row r="22" spans="1:3" x14ac:dyDescent="0.15">
      <c r="A22" s="68">
        <v>1848</v>
      </c>
      <c r="B22" s="68">
        <v>79261</v>
      </c>
      <c r="C22" s="70"/>
    </row>
    <row r="23" spans="1:3" x14ac:dyDescent="0.15">
      <c r="A23" s="68">
        <v>1849</v>
      </c>
      <c r="B23" s="68">
        <v>75423</v>
      </c>
      <c r="C23" s="70"/>
    </row>
    <row r="24" spans="1:3" x14ac:dyDescent="0.15">
      <c r="A24" s="68">
        <v>1850</v>
      </c>
      <c r="B24" s="68">
        <v>80253</v>
      </c>
      <c r="C24" s="70"/>
    </row>
    <row r="25" spans="1:3" x14ac:dyDescent="0.15">
      <c r="A25" s="68">
        <v>1851</v>
      </c>
      <c r="B25" s="68">
        <v>69943</v>
      </c>
      <c r="C25" s="70"/>
    </row>
    <row r="26" spans="1:3" x14ac:dyDescent="0.15">
      <c r="A26" s="75">
        <f>+A25+1</f>
        <v>1852</v>
      </c>
      <c r="B26" s="68">
        <v>75001</v>
      </c>
      <c r="C26" s="70"/>
    </row>
    <row r="27" spans="1:3" x14ac:dyDescent="0.15">
      <c r="A27" s="75">
        <f t="shared" ref="A27:A34" si="0">+A26+1</f>
        <v>1853</v>
      </c>
      <c r="B27" s="68">
        <v>79549</v>
      </c>
      <c r="C27" s="70"/>
    </row>
    <row r="28" spans="1:3" x14ac:dyDescent="0.15">
      <c r="A28" s="75">
        <f t="shared" si="0"/>
        <v>1854</v>
      </c>
      <c r="B28" s="68">
        <v>65351</v>
      </c>
      <c r="C28" s="70"/>
    </row>
    <row r="29" spans="1:3" x14ac:dyDescent="0.15">
      <c r="A29" s="75">
        <f t="shared" si="0"/>
        <v>1855</v>
      </c>
      <c r="B29" s="68">
        <v>66873</v>
      </c>
      <c r="C29" s="70"/>
    </row>
    <row r="30" spans="1:3" x14ac:dyDescent="0.15">
      <c r="A30" s="75">
        <f t="shared" si="0"/>
        <v>1856</v>
      </c>
      <c r="B30" s="68">
        <v>66089</v>
      </c>
      <c r="C30" s="70"/>
    </row>
    <row r="31" spans="1:3" x14ac:dyDescent="0.15">
      <c r="A31" s="75">
        <f t="shared" si="0"/>
        <v>1857</v>
      </c>
      <c r="B31" s="68">
        <v>95323</v>
      </c>
      <c r="C31" s="70"/>
    </row>
    <row r="32" spans="1:3" x14ac:dyDescent="0.15">
      <c r="A32" s="75">
        <f t="shared" si="0"/>
        <v>1858</v>
      </c>
      <c r="B32" s="68">
        <v>21664</v>
      </c>
      <c r="C32" s="64" t="s">
        <v>658</v>
      </c>
    </row>
    <row r="33" spans="1:3" x14ac:dyDescent="0.15">
      <c r="A33" s="75">
        <f t="shared" si="0"/>
        <v>1859</v>
      </c>
      <c r="B33" s="68">
        <v>4285</v>
      </c>
      <c r="C33" s="64" t="s">
        <v>659</v>
      </c>
    </row>
    <row r="34" spans="1:3" x14ac:dyDescent="0.15">
      <c r="A34" s="75">
        <f t="shared" si="0"/>
        <v>1860</v>
      </c>
      <c r="B34" s="68">
        <v>3530</v>
      </c>
      <c r="C34" s="64" t="s">
        <v>660</v>
      </c>
    </row>
    <row r="36" spans="1:3" x14ac:dyDescent="0.15">
      <c r="A36" s="64" t="s">
        <v>661</v>
      </c>
    </row>
    <row r="38" spans="1:3" x14ac:dyDescent="0.15">
      <c r="A38" s="64" t="s">
        <v>301</v>
      </c>
    </row>
    <row r="39" spans="1:3" x14ac:dyDescent="0.15">
      <c r="A39" s="64" t="s">
        <v>302</v>
      </c>
    </row>
  </sheetData>
  <mergeCells count="3">
    <mergeCell ref="A1:C1"/>
    <mergeCell ref="A2:C2"/>
    <mergeCell ref="C21:C31"/>
  </mergeCells>
  <pageMargins left="0.7" right="0.7" top="0.75" bottom="0.75" header="0" footer="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2" zoomScale="150" workbookViewId="0">
      <selection activeCell="B2" sqref="B2"/>
    </sheetView>
  </sheetViews>
  <sheetFormatPr baseColWidth="10" defaultRowHeight="13" x14ac:dyDescent="0.15"/>
  <cols>
    <col min="1" max="1" width="13.6640625" style="64" customWidth="1"/>
    <col min="2" max="2" width="10.83203125" style="64"/>
    <col min="3" max="3" width="50.6640625" style="64" customWidth="1"/>
    <col min="4" max="16384" width="10.83203125" style="64"/>
  </cols>
  <sheetData>
    <row r="1" spans="1:5" x14ac:dyDescent="0.15">
      <c r="A1" s="63" t="s">
        <v>662</v>
      </c>
      <c r="B1" s="63"/>
      <c r="C1" s="63"/>
    </row>
    <row r="4" spans="1:5" x14ac:dyDescent="0.15">
      <c r="A4" s="81" t="s">
        <v>430</v>
      </c>
      <c r="B4" s="80" t="s">
        <v>663</v>
      </c>
      <c r="C4" s="81" t="s">
        <v>490</v>
      </c>
    </row>
    <row r="5" spans="1:5" x14ac:dyDescent="0.15">
      <c r="A5" s="68" t="s">
        <v>315</v>
      </c>
      <c r="B5" s="104">
        <v>26659</v>
      </c>
      <c r="C5" s="64" t="s">
        <v>574</v>
      </c>
    </row>
    <row r="6" spans="1:5" x14ac:dyDescent="0.15">
      <c r="A6" s="68">
        <v>1832</v>
      </c>
      <c r="B6" s="104">
        <v>30729</v>
      </c>
      <c r="C6" s="64" t="s">
        <v>627</v>
      </c>
      <c r="D6" s="75"/>
      <c r="E6" s="82"/>
    </row>
    <row r="7" spans="1:5" x14ac:dyDescent="0.15">
      <c r="A7" s="68">
        <v>1833</v>
      </c>
      <c r="B7" s="104">
        <v>29095</v>
      </c>
      <c r="C7" s="64" t="s">
        <v>586</v>
      </c>
      <c r="D7" s="75"/>
      <c r="E7" s="82"/>
    </row>
    <row r="8" spans="1:5" x14ac:dyDescent="0.15">
      <c r="A8" s="68">
        <v>1834</v>
      </c>
      <c r="B8" s="104">
        <v>25598</v>
      </c>
      <c r="C8" s="64" t="s">
        <v>588</v>
      </c>
      <c r="D8" s="75"/>
      <c r="E8" s="82"/>
    </row>
    <row r="9" spans="1:5" x14ac:dyDescent="0.15">
      <c r="A9" s="68">
        <v>1835</v>
      </c>
      <c r="B9" s="104">
        <v>51356</v>
      </c>
      <c r="C9" s="64" t="s">
        <v>590</v>
      </c>
      <c r="D9" s="75"/>
      <c r="E9" s="82"/>
    </row>
    <row r="10" spans="1:5" x14ac:dyDescent="0.15">
      <c r="A10" s="68">
        <v>1836</v>
      </c>
      <c r="B10" s="104">
        <v>49453</v>
      </c>
      <c r="C10" s="64" t="s">
        <v>592</v>
      </c>
      <c r="D10" s="75"/>
      <c r="E10" s="82"/>
    </row>
    <row r="11" spans="1:5" x14ac:dyDescent="0.15">
      <c r="A11" s="68">
        <v>1837</v>
      </c>
      <c r="B11" s="104">
        <v>45487</v>
      </c>
      <c r="C11" s="64" t="s">
        <v>664</v>
      </c>
      <c r="D11" s="75"/>
      <c r="E11" s="82"/>
    </row>
    <row r="12" spans="1:5" x14ac:dyDescent="0.15">
      <c r="A12" s="68">
        <v>1838</v>
      </c>
      <c r="B12" s="104">
        <v>49051</v>
      </c>
      <c r="C12" s="64" t="s">
        <v>665</v>
      </c>
      <c r="D12" s="75"/>
      <c r="E12" s="82"/>
    </row>
    <row r="13" spans="1:5" x14ac:dyDescent="0.15">
      <c r="A13" s="68">
        <v>1839</v>
      </c>
      <c r="B13" s="104">
        <v>45592</v>
      </c>
      <c r="C13" s="64" t="s">
        <v>599</v>
      </c>
      <c r="D13" s="75"/>
      <c r="E13" s="82"/>
    </row>
    <row r="14" spans="1:5" x14ac:dyDescent="0.15">
      <c r="A14" s="68">
        <v>1840</v>
      </c>
      <c r="B14" s="104">
        <v>41856</v>
      </c>
      <c r="C14" s="64" t="s">
        <v>666</v>
      </c>
      <c r="D14" s="75"/>
      <c r="E14" s="82"/>
    </row>
    <row r="15" spans="1:5" x14ac:dyDescent="0.15">
      <c r="A15" s="68">
        <v>1841</v>
      </c>
      <c r="B15" s="104">
        <v>29264</v>
      </c>
      <c r="C15" s="64" t="s">
        <v>667</v>
      </c>
      <c r="D15" s="75"/>
      <c r="E15" s="82"/>
    </row>
    <row r="16" spans="1:5" x14ac:dyDescent="0.15">
      <c r="A16" s="68">
        <v>1842</v>
      </c>
      <c r="B16" s="104">
        <v>44260</v>
      </c>
      <c r="C16" s="64" t="s">
        <v>668</v>
      </c>
      <c r="D16" s="75"/>
      <c r="E16" s="82"/>
    </row>
    <row r="17" spans="1:5" x14ac:dyDescent="0.15">
      <c r="A17" s="68">
        <v>1843</v>
      </c>
      <c r="B17" s="104">
        <v>40138</v>
      </c>
      <c r="C17" s="64" t="s">
        <v>669</v>
      </c>
      <c r="D17" s="75"/>
      <c r="E17" s="82"/>
    </row>
    <row r="18" spans="1:5" x14ac:dyDescent="0.15">
      <c r="A18" s="68">
        <v>1844</v>
      </c>
      <c r="B18" s="104">
        <v>40808</v>
      </c>
      <c r="C18" s="64" t="s">
        <v>617</v>
      </c>
      <c r="D18" s="75"/>
      <c r="E18" s="82"/>
    </row>
    <row r="19" spans="1:5" x14ac:dyDescent="0.15">
      <c r="A19" s="68">
        <v>1845</v>
      </c>
      <c r="B19" s="104">
        <v>38647</v>
      </c>
      <c r="C19" s="64" t="s">
        <v>670</v>
      </c>
      <c r="D19" s="75"/>
      <c r="E19" s="82"/>
    </row>
    <row r="20" spans="1:5" x14ac:dyDescent="0.15">
      <c r="A20" s="68">
        <v>1846</v>
      </c>
      <c r="B20" s="104">
        <v>146091</v>
      </c>
      <c r="C20" s="64" t="s">
        <v>671</v>
      </c>
      <c r="D20" s="75"/>
      <c r="E20" s="82"/>
    </row>
    <row r="21" spans="1:5" x14ac:dyDescent="0.15">
      <c r="A21" s="68">
        <v>1847</v>
      </c>
      <c r="B21" s="104">
        <v>102968</v>
      </c>
      <c r="C21" s="64" t="s">
        <v>672</v>
      </c>
      <c r="D21" s="75"/>
      <c r="E21" s="82"/>
    </row>
    <row r="22" spans="1:5" x14ac:dyDescent="0.15">
      <c r="A22" s="68">
        <v>1848</v>
      </c>
      <c r="B22" s="104">
        <v>100155</v>
      </c>
      <c r="C22" s="64" t="s">
        <v>672</v>
      </c>
      <c r="D22" s="75"/>
      <c r="E22" s="82"/>
    </row>
    <row r="23" spans="1:5" x14ac:dyDescent="0.15">
      <c r="A23" s="68">
        <v>1849</v>
      </c>
      <c r="B23" s="104">
        <v>94889</v>
      </c>
      <c r="C23" s="64" t="s">
        <v>672</v>
      </c>
      <c r="D23" s="75"/>
      <c r="E23" s="82"/>
    </row>
    <row r="24" spans="1:5" x14ac:dyDescent="0.15">
      <c r="A24" s="68">
        <v>1850</v>
      </c>
      <c r="B24" s="104">
        <v>74921</v>
      </c>
      <c r="C24" s="64" t="s">
        <v>672</v>
      </c>
      <c r="D24" s="75"/>
      <c r="E24" s="82"/>
    </row>
    <row r="25" spans="1:5" x14ac:dyDescent="0.15">
      <c r="A25" s="68">
        <v>1851</v>
      </c>
      <c r="B25" s="104">
        <v>18499</v>
      </c>
      <c r="C25" s="64" t="s">
        <v>672</v>
      </c>
      <c r="D25" s="75"/>
      <c r="E25" s="82"/>
    </row>
    <row r="27" spans="1:5" x14ac:dyDescent="0.15">
      <c r="A27" s="64" t="s">
        <v>301</v>
      </c>
    </row>
    <row r="28" spans="1:5" x14ac:dyDescent="0.15">
      <c r="A28" s="64" t="s">
        <v>302</v>
      </c>
    </row>
  </sheetData>
  <mergeCells count="1">
    <mergeCell ref="A1:C1"/>
  </mergeCells>
  <pageMargins left="0.7" right="0.7" top="0.75" bottom="0.75" header="0" footer="0"/>
  <pageSetup orientation="portrait" horizontalDpi="4294967292" verticalDpi="429496729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B2" sqref="B2"/>
    </sheetView>
  </sheetViews>
  <sheetFormatPr baseColWidth="10" defaultRowHeight="13" x14ac:dyDescent="0.15"/>
  <cols>
    <col min="1" max="1" width="12.83203125" style="64" customWidth="1"/>
    <col min="2" max="2" width="10.83203125" style="64"/>
    <col min="3" max="3" width="50.5" style="64" customWidth="1"/>
    <col min="4" max="16384" width="10.83203125" style="64"/>
  </cols>
  <sheetData>
    <row r="1" spans="1:3" x14ac:dyDescent="0.15">
      <c r="A1" s="63" t="s">
        <v>673</v>
      </c>
      <c r="B1" s="63"/>
      <c r="C1" s="63"/>
    </row>
    <row r="4" spans="1:3" x14ac:dyDescent="0.15">
      <c r="A4" s="81" t="s">
        <v>430</v>
      </c>
      <c r="B4" s="80" t="s">
        <v>663</v>
      </c>
      <c r="C4" s="81" t="s">
        <v>490</v>
      </c>
    </row>
    <row r="5" spans="1:3" x14ac:dyDescent="0.15">
      <c r="A5" s="68" t="s">
        <v>315</v>
      </c>
      <c r="B5" s="104">
        <v>512</v>
      </c>
      <c r="C5" s="64" t="s">
        <v>574</v>
      </c>
    </row>
    <row r="6" spans="1:3" x14ac:dyDescent="0.15">
      <c r="A6" s="68">
        <v>1832</v>
      </c>
      <c r="B6" s="104">
        <v>2539</v>
      </c>
      <c r="C6" s="64" t="s">
        <v>627</v>
      </c>
    </row>
    <row r="7" spans="1:3" x14ac:dyDescent="0.15">
      <c r="A7" s="68">
        <v>1833</v>
      </c>
      <c r="B7" s="104">
        <v>4463</v>
      </c>
      <c r="C7" s="64" t="s">
        <v>586</v>
      </c>
    </row>
    <row r="8" spans="1:3" x14ac:dyDescent="0.15">
      <c r="A8" s="68">
        <v>1834</v>
      </c>
      <c r="B8" s="104">
        <v>2937</v>
      </c>
      <c r="C8" s="64" t="s">
        <v>588</v>
      </c>
    </row>
    <row r="9" spans="1:3" x14ac:dyDescent="0.15">
      <c r="A9" s="68">
        <v>1835</v>
      </c>
      <c r="B9" s="104">
        <v>4679</v>
      </c>
      <c r="C9" s="64" t="s">
        <v>590</v>
      </c>
    </row>
    <row r="10" spans="1:3" x14ac:dyDescent="0.15">
      <c r="A10" s="68">
        <v>1836</v>
      </c>
      <c r="B10" s="104">
        <v>6664</v>
      </c>
      <c r="C10" s="64" t="s">
        <v>592</v>
      </c>
    </row>
    <row r="11" spans="1:3" x14ac:dyDescent="0.15">
      <c r="A11" s="68">
        <v>1837</v>
      </c>
      <c r="B11" s="104">
        <v>8604</v>
      </c>
      <c r="C11" s="64" t="s">
        <v>664</v>
      </c>
    </row>
    <row r="12" spans="1:3" x14ac:dyDescent="0.15">
      <c r="A12" s="68">
        <v>1838</v>
      </c>
      <c r="B12" s="104">
        <v>7444</v>
      </c>
      <c r="C12" s="64" t="s">
        <v>665</v>
      </c>
    </row>
    <row r="13" spans="1:3" x14ac:dyDescent="0.15">
      <c r="A13" s="68">
        <v>1839</v>
      </c>
      <c r="B13" s="104">
        <v>6992</v>
      </c>
      <c r="C13" s="64" t="s">
        <v>599</v>
      </c>
    </row>
    <row r="14" spans="1:3" x14ac:dyDescent="0.15">
      <c r="A14" s="68">
        <v>1840</v>
      </c>
      <c r="B14" s="104">
        <v>8312</v>
      </c>
      <c r="C14" s="64" t="s">
        <v>666</v>
      </c>
    </row>
    <row r="15" spans="1:3" x14ac:dyDescent="0.15">
      <c r="A15" s="68">
        <v>1841</v>
      </c>
      <c r="B15" s="104">
        <v>8264</v>
      </c>
      <c r="C15" s="64" t="s">
        <v>667</v>
      </c>
    </row>
    <row r="16" spans="1:3" x14ac:dyDescent="0.15">
      <c r="A16" s="68">
        <v>1842</v>
      </c>
      <c r="B16" s="104">
        <v>13705</v>
      </c>
      <c r="C16" s="64" t="s">
        <v>668</v>
      </c>
    </row>
    <row r="17" spans="1:3" x14ac:dyDescent="0.15">
      <c r="A17" s="68">
        <v>1843</v>
      </c>
      <c r="B17" s="104">
        <v>11262</v>
      </c>
      <c r="C17" s="64" t="s">
        <v>669</v>
      </c>
    </row>
    <row r="18" spans="1:3" x14ac:dyDescent="0.15">
      <c r="A18" s="68">
        <v>1844</v>
      </c>
      <c r="B18" s="104">
        <v>11730</v>
      </c>
      <c r="C18" s="64" t="s">
        <v>617</v>
      </c>
    </row>
    <row r="19" spans="1:3" x14ac:dyDescent="0.15">
      <c r="A19" s="68">
        <v>1845</v>
      </c>
      <c r="B19" s="104">
        <v>14998</v>
      </c>
      <c r="C19" s="64" t="s">
        <v>670</v>
      </c>
    </row>
    <row r="20" spans="1:3" x14ac:dyDescent="0.15">
      <c r="A20" s="68">
        <v>1846</v>
      </c>
      <c r="B20" s="104">
        <v>20892</v>
      </c>
      <c r="C20" s="64" t="s">
        <v>671</v>
      </c>
    </row>
    <row r="21" spans="1:3" x14ac:dyDescent="0.15">
      <c r="A21" s="68">
        <v>1847</v>
      </c>
      <c r="B21" s="104">
        <v>19887</v>
      </c>
      <c r="C21" s="64" t="s">
        <v>672</v>
      </c>
    </row>
    <row r="22" spans="1:3" x14ac:dyDescent="0.15">
      <c r="A22" s="68">
        <v>1848</v>
      </c>
      <c r="B22" s="104">
        <v>18224</v>
      </c>
      <c r="C22" s="64" t="s">
        <v>672</v>
      </c>
    </row>
    <row r="23" spans="1:3" x14ac:dyDescent="0.15">
      <c r="A23" s="68">
        <v>1849</v>
      </c>
      <c r="B23" s="104">
        <v>18768</v>
      </c>
      <c r="C23" s="64" t="s">
        <v>672</v>
      </c>
    </row>
    <row r="24" spans="1:3" x14ac:dyDescent="0.15">
      <c r="A24" s="68">
        <v>1850</v>
      </c>
      <c r="B24" s="104">
        <v>18869</v>
      </c>
      <c r="C24" s="64" t="s">
        <v>672</v>
      </c>
    </row>
    <row r="25" spans="1:3" x14ac:dyDescent="0.15">
      <c r="A25" s="68">
        <v>1851</v>
      </c>
      <c r="B25" s="104">
        <v>6578</v>
      </c>
      <c r="C25" s="64" t="s">
        <v>672</v>
      </c>
    </row>
    <row r="27" spans="1:3" x14ac:dyDescent="0.15">
      <c r="A27" s="64" t="s">
        <v>301</v>
      </c>
    </row>
    <row r="28" spans="1:3" x14ac:dyDescent="0.15">
      <c r="A28" s="64" t="s">
        <v>302</v>
      </c>
    </row>
  </sheetData>
  <mergeCells count="1">
    <mergeCell ref="A1:C1"/>
  </mergeCells>
  <pageMargins left="0.7" right="0.7" top="0.75" bottom="0.75"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zoomScale="150" workbookViewId="0">
      <selection activeCell="B2" sqref="B2"/>
    </sheetView>
  </sheetViews>
  <sheetFormatPr baseColWidth="10" defaultRowHeight="15" x14ac:dyDescent="0.2"/>
  <cols>
    <col min="1" max="1" width="30" style="7" bestFit="1" customWidth="1"/>
    <col min="2" max="2" width="10.6640625" style="7" customWidth="1"/>
    <col min="3" max="3" width="11.5" style="8" bestFit="1" customWidth="1"/>
    <col min="4" max="4" width="11.5" style="8" customWidth="1"/>
    <col min="5" max="5" width="11.5" style="9" bestFit="1" customWidth="1"/>
    <col min="6" max="9" width="10.83203125" style="9"/>
    <col min="10" max="16384" width="10.83203125" style="7"/>
  </cols>
  <sheetData>
    <row r="1" spans="1:9" x14ac:dyDescent="0.2">
      <c r="A1" s="6" t="s">
        <v>9</v>
      </c>
    </row>
    <row r="2" spans="1:9" x14ac:dyDescent="0.2">
      <c r="A2" s="6" t="s">
        <v>10</v>
      </c>
    </row>
    <row r="3" spans="1:9" x14ac:dyDescent="0.2">
      <c r="A3" s="10">
        <v>1783</v>
      </c>
    </row>
    <row r="4" spans="1:9" x14ac:dyDescent="0.2">
      <c r="A4" s="7" t="s">
        <v>11</v>
      </c>
    </row>
    <row r="5" spans="1:9" x14ac:dyDescent="0.2">
      <c r="B5" s="11"/>
      <c r="C5" s="12" t="s">
        <v>12</v>
      </c>
      <c r="D5" s="12" t="s">
        <v>12</v>
      </c>
      <c r="E5" s="12" t="s">
        <v>13</v>
      </c>
      <c r="F5" s="12" t="s">
        <v>14</v>
      </c>
      <c r="G5" s="12" t="s">
        <v>15</v>
      </c>
      <c r="H5" s="12" t="s">
        <v>16</v>
      </c>
      <c r="I5" s="12" t="s">
        <v>17</v>
      </c>
    </row>
    <row r="6" spans="1:9" x14ac:dyDescent="0.2">
      <c r="B6" s="11" t="s">
        <v>18</v>
      </c>
      <c r="C6" s="13"/>
      <c r="D6" s="13" t="s">
        <v>19</v>
      </c>
      <c r="E6" s="12"/>
      <c r="F6" s="12"/>
      <c r="G6" s="12"/>
      <c r="H6" s="12"/>
      <c r="I6" s="12"/>
    </row>
    <row r="7" spans="1:9" x14ac:dyDescent="0.2">
      <c r="A7" s="7" t="s">
        <v>20</v>
      </c>
      <c r="B7" s="14">
        <f>+C7-D7</f>
        <v>132406</v>
      </c>
      <c r="C7" s="8">
        <v>213550</v>
      </c>
      <c r="D7" s="8">
        <f>+SUM(E7:I7)</f>
        <v>81144</v>
      </c>
      <c r="E7" s="8">
        <v>11459</v>
      </c>
      <c r="F7" s="8">
        <v>7685</v>
      </c>
      <c r="G7" s="8">
        <v>24000</v>
      </c>
      <c r="H7" s="8">
        <v>3000</v>
      </c>
      <c r="I7" s="8">
        <v>35000</v>
      </c>
    </row>
    <row r="8" spans="1:9" x14ac:dyDescent="0.2">
      <c r="A8" s="7" t="s">
        <v>21</v>
      </c>
      <c r="B8" s="14">
        <f t="shared" ref="B8:B44" si="0">+C8-D8</f>
        <v>281767</v>
      </c>
      <c r="C8" s="8">
        <v>330948</v>
      </c>
      <c r="D8" s="8">
        <f t="shared" ref="D8:D44" si="1">+SUM(E8:I8)</f>
        <v>49181</v>
      </c>
      <c r="E8" s="8">
        <v>6043</v>
      </c>
      <c r="F8" s="8">
        <v>13138</v>
      </c>
      <c r="G8" s="8"/>
      <c r="H8" s="8"/>
      <c r="I8" s="8">
        <v>30000</v>
      </c>
    </row>
    <row r="9" spans="1:9" x14ac:dyDescent="0.2">
      <c r="A9" s="7" t="s">
        <v>22</v>
      </c>
      <c r="B9" s="14">
        <f t="shared" si="0"/>
        <v>18933</v>
      </c>
      <c r="C9" s="8">
        <v>27540</v>
      </c>
      <c r="D9" s="8">
        <f t="shared" si="1"/>
        <v>8607</v>
      </c>
      <c r="E9" s="8">
        <v>7753</v>
      </c>
      <c r="F9" s="8">
        <v>854</v>
      </c>
      <c r="G9" s="8"/>
      <c r="H9" s="8"/>
      <c r="I9" s="8"/>
    </row>
    <row r="10" spans="1:9" x14ac:dyDescent="0.2">
      <c r="A10" s="7" t="s">
        <v>23</v>
      </c>
      <c r="B10" s="14">
        <f t="shared" si="0"/>
        <v>2105</v>
      </c>
      <c r="C10" s="8">
        <v>2110</v>
      </c>
      <c r="D10" s="8">
        <f t="shared" si="1"/>
        <v>5</v>
      </c>
      <c r="E10" s="8">
        <v>0</v>
      </c>
      <c r="F10" s="8">
        <v>5</v>
      </c>
      <c r="G10" s="8"/>
      <c r="H10" s="8"/>
      <c r="I10" s="8"/>
    </row>
    <row r="11" spans="1:9" x14ac:dyDescent="0.2">
      <c r="A11" s="7" t="s">
        <v>24</v>
      </c>
      <c r="B11" s="14">
        <f t="shared" si="0"/>
        <v>61153</v>
      </c>
      <c r="C11" s="8">
        <v>207333</v>
      </c>
      <c r="D11" s="8">
        <f t="shared" si="1"/>
        <v>146180</v>
      </c>
      <c r="E11" s="8">
        <v>2180</v>
      </c>
      <c r="F11" s="8">
        <v>0</v>
      </c>
      <c r="G11" s="8">
        <v>100000</v>
      </c>
      <c r="H11" s="8">
        <v>38000</v>
      </c>
      <c r="I11" s="8">
        <v>6000</v>
      </c>
    </row>
    <row r="12" spans="1:9" x14ac:dyDescent="0.2">
      <c r="A12" s="7" t="s">
        <v>25</v>
      </c>
      <c r="B12" s="14">
        <f t="shared" si="0"/>
        <v>710</v>
      </c>
      <c r="C12" s="8">
        <v>4510</v>
      </c>
      <c r="D12" s="8">
        <f t="shared" si="1"/>
        <v>3800</v>
      </c>
      <c r="E12" s="8">
        <v>0</v>
      </c>
      <c r="F12" s="8">
        <v>0</v>
      </c>
      <c r="G12" s="8">
        <v>3800</v>
      </c>
      <c r="H12" s="8"/>
      <c r="I12" s="8"/>
    </row>
    <row r="13" spans="1:9" x14ac:dyDescent="0.2">
      <c r="A13" s="7" t="s">
        <v>26</v>
      </c>
      <c r="B13" s="14">
        <f t="shared" si="0"/>
        <v>4873</v>
      </c>
      <c r="C13" s="8">
        <v>24973</v>
      </c>
      <c r="D13" s="8">
        <f t="shared" si="1"/>
        <v>20100</v>
      </c>
      <c r="E13" s="8">
        <v>100</v>
      </c>
      <c r="F13" s="8">
        <v>0</v>
      </c>
      <c r="G13" s="8">
        <v>20000</v>
      </c>
      <c r="H13" s="8"/>
      <c r="I13" s="8"/>
    </row>
    <row r="14" spans="1:9" x14ac:dyDescent="0.2">
      <c r="A14" s="7" t="s">
        <v>27</v>
      </c>
      <c r="B14" s="14">
        <f t="shared" si="0"/>
        <v>29805</v>
      </c>
      <c r="C14" s="8">
        <v>43168</v>
      </c>
      <c r="D14" s="8">
        <f t="shared" si="1"/>
        <v>13363</v>
      </c>
      <c r="E14" s="8">
        <v>1363</v>
      </c>
      <c r="F14" s="8">
        <v>0</v>
      </c>
      <c r="G14" s="8">
        <v>8000</v>
      </c>
      <c r="H14" s="8">
        <v>1500</v>
      </c>
      <c r="I14" s="8">
        <v>2500</v>
      </c>
    </row>
    <row r="15" spans="1:9" x14ac:dyDescent="0.2">
      <c r="A15" s="7" t="s">
        <v>28</v>
      </c>
      <c r="B15" s="14">
        <f t="shared" si="0"/>
        <v>6705</v>
      </c>
      <c r="C15" s="8">
        <v>13500</v>
      </c>
      <c r="D15" s="8">
        <f t="shared" si="1"/>
        <v>6795</v>
      </c>
      <c r="E15" s="8">
        <v>795</v>
      </c>
      <c r="F15" s="8">
        <v>0</v>
      </c>
      <c r="G15" s="8">
        <v>6000</v>
      </c>
      <c r="H15" s="8"/>
      <c r="I15" s="8"/>
    </row>
    <row r="16" spans="1:9" x14ac:dyDescent="0.2">
      <c r="A16" s="7" t="s">
        <v>29</v>
      </c>
      <c r="B16" s="14">
        <f t="shared" si="0"/>
        <v>1840</v>
      </c>
      <c r="C16" s="8">
        <v>2937</v>
      </c>
      <c r="D16" s="8">
        <f t="shared" si="1"/>
        <v>1097</v>
      </c>
      <c r="E16" s="8">
        <v>97</v>
      </c>
      <c r="F16" s="8">
        <v>0</v>
      </c>
      <c r="G16" s="8">
        <v>1000</v>
      </c>
      <c r="H16" s="8"/>
      <c r="I16" s="8"/>
    </row>
    <row r="17" spans="1:9" x14ac:dyDescent="0.2">
      <c r="A17" s="7" t="s">
        <v>30</v>
      </c>
      <c r="B17" s="14">
        <f t="shared" si="0"/>
        <v>422</v>
      </c>
      <c r="C17" s="8">
        <v>4122</v>
      </c>
      <c r="D17" s="8">
        <f t="shared" si="1"/>
        <v>3700</v>
      </c>
      <c r="E17" s="8">
        <v>700</v>
      </c>
      <c r="F17" s="8">
        <v>0</v>
      </c>
      <c r="G17" s="8">
        <v>3000</v>
      </c>
      <c r="H17" s="8"/>
      <c r="I17" s="8"/>
    </row>
    <row r="18" spans="1:9" x14ac:dyDescent="0.2">
      <c r="A18" s="7" t="s">
        <v>31</v>
      </c>
      <c r="B18" s="14">
        <f t="shared" si="0"/>
        <v>619</v>
      </c>
      <c r="C18" s="8">
        <v>619</v>
      </c>
      <c r="D18" s="8">
        <f t="shared" si="1"/>
        <v>0</v>
      </c>
      <c r="E18" s="8">
        <v>0</v>
      </c>
      <c r="F18" s="8">
        <v>0</v>
      </c>
      <c r="G18" s="8"/>
      <c r="H18" s="8"/>
      <c r="I18" s="8"/>
    </row>
    <row r="19" spans="1:9" x14ac:dyDescent="0.2">
      <c r="A19" s="7" t="s">
        <v>32</v>
      </c>
      <c r="B19" s="14">
        <f t="shared" si="0"/>
        <v>5603</v>
      </c>
      <c r="C19" s="8">
        <v>13276</v>
      </c>
      <c r="D19" s="8">
        <f t="shared" si="1"/>
        <v>7673</v>
      </c>
      <c r="E19" s="8">
        <v>3473</v>
      </c>
      <c r="F19" s="8">
        <v>0</v>
      </c>
      <c r="G19" s="8">
        <v>3000</v>
      </c>
      <c r="H19" s="8">
        <v>600</v>
      </c>
      <c r="I19" s="8">
        <v>600</v>
      </c>
    </row>
    <row r="20" spans="1:9" x14ac:dyDescent="0.2">
      <c r="A20" s="7" t="s">
        <v>33</v>
      </c>
      <c r="B20" s="14">
        <f t="shared" si="0"/>
        <v>13497</v>
      </c>
      <c r="C20" s="8">
        <v>16819</v>
      </c>
      <c r="D20" s="8">
        <f t="shared" si="1"/>
        <v>3322</v>
      </c>
      <c r="E20" s="8">
        <v>1540</v>
      </c>
      <c r="F20" s="8">
        <v>182</v>
      </c>
      <c r="G20" s="8">
        <v>1000</v>
      </c>
      <c r="H20" s="8">
        <v>200</v>
      </c>
      <c r="I20" s="8">
        <v>400</v>
      </c>
    </row>
    <row r="21" spans="1:9" x14ac:dyDescent="0.2">
      <c r="A21" s="7" t="s">
        <v>34</v>
      </c>
      <c r="B21" s="14">
        <f t="shared" si="0"/>
        <v>44339</v>
      </c>
      <c r="C21" s="8">
        <v>46133</v>
      </c>
      <c r="D21" s="8">
        <f t="shared" si="1"/>
        <v>1794</v>
      </c>
      <c r="E21" s="8">
        <v>514</v>
      </c>
      <c r="F21" s="8">
        <v>80</v>
      </c>
      <c r="G21" s="8">
        <v>200</v>
      </c>
      <c r="H21" s="8">
        <v>1000</v>
      </c>
      <c r="I21" s="8"/>
    </row>
    <row r="22" spans="1:9" x14ac:dyDescent="0.2">
      <c r="A22" s="7" t="s">
        <v>35</v>
      </c>
      <c r="B22" s="14">
        <f t="shared" si="0"/>
        <v>3950</v>
      </c>
      <c r="C22" s="8">
        <v>3950</v>
      </c>
      <c r="D22" s="8">
        <f t="shared" si="1"/>
        <v>0</v>
      </c>
      <c r="E22" s="8">
        <v>0</v>
      </c>
      <c r="F22" s="8">
        <v>0</v>
      </c>
      <c r="G22" s="8"/>
      <c r="H22" s="8"/>
      <c r="I22" s="8"/>
    </row>
    <row r="23" spans="1:9" x14ac:dyDescent="0.2">
      <c r="A23" s="7" t="s">
        <v>36</v>
      </c>
      <c r="B23" s="14">
        <f t="shared" si="0"/>
        <v>799</v>
      </c>
      <c r="C23" s="8">
        <v>799</v>
      </c>
      <c r="D23" s="8">
        <f t="shared" si="1"/>
        <v>0</v>
      </c>
      <c r="E23" s="8">
        <v>0</v>
      </c>
      <c r="F23" s="8">
        <v>0</v>
      </c>
      <c r="G23" s="8"/>
      <c r="H23" s="8"/>
      <c r="I23" s="8"/>
    </row>
    <row r="24" spans="1:9" x14ac:dyDescent="0.2">
      <c r="A24" s="7" t="s">
        <v>37</v>
      </c>
      <c r="B24" s="14">
        <f t="shared" si="0"/>
        <v>4</v>
      </c>
      <c r="C24" s="8">
        <v>4</v>
      </c>
      <c r="D24" s="8">
        <f t="shared" si="1"/>
        <v>0</v>
      </c>
      <c r="E24" s="8">
        <v>0</v>
      </c>
      <c r="F24" s="8">
        <v>0</v>
      </c>
      <c r="G24" s="8"/>
      <c r="H24" s="8"/>
      <c r="I24" s="8"/>
    </row>
    <row r="25" spans="1:9" x14ac:dyDescent="0.2">
      <c r="A25" s="7" t="s">
        <v>38</v>
      </c>
      <c r="B25" s="14">
        <f t="shared" si="0"/>
        <v>170167</v>
      </c>
      <c r="C25" s="8">
        <v>170167</v>
      </c>
      <c r="D25" s="8">
        <f t="shared" si="1"/>
        <v>0</v>
      </c>
      <c r="E25" s="8">
        <v>0</v>
      </c>
      <c r="F25" s="8">
        <v>0</v>
      </c>
      <c r="G25" s="8"/>
      <c r="H25" s="8"/>
      <c r="I25" s="8"/>
    </row>
    <row r="26" spans="1:9" x14ac:dyDescent="0.2">
      <c r="A26" s="7" t="s">
        <v>39</v>
      </c>
      <c r="B26" s="14">
        <f t="shared" si="0"/>
        <v>1600</v>
      </c>
      <c r="C26" s="8">
        <v>1600</v>
      </c>
      <c r="D26" s="8">
        <f t="shared" si="1"/>
        <v>0</v>
      </c>
      <c r="E26" s="8">
        <v>0</v>
      </c>
      <c r="F26" s="8">
        <v>0</v>
      </c>
      <c r="G26" s="8"/>
      <c r="H26" s="8"/>
      <c r="I26" s="8"/>
    </row>
    <row r="27" spans="1:9" x14ac:dyDescent="0.2">
      <c r="A27" s="7" t="s">
        <v>40</v>
      </c>
      <c r="B27" s="14">
        <f t="shared" si="0"/>
        <v>62618</v>
      </c>
      <c r="C27" s="8">
        <v>62618</v>
      </c>
      <c r="D27" s="8">
        <f t="shared" si="1"/>
        <v>0</v>
      </c>
      <c r="E27" s="8">
        <v>0</v>
      </c>
      <c r="F27" s="8">
        <v>0</v>
      </c>
      <c r="G27" s="8"/>
      <c r="H27" s="8"/>
      <c r="I27" s="8"/>
    </row>
    <row r="28" spans="1:9" x14ac:dyDescent="0.2">
      <c r="A28" s="7" t="s">
        <v>41</v>
      </c>
      <c r="B28" s="14">
        <f t="shared" si="0"/>
        <v>39157</v>
      </c>
      <c r="C28" s="8">
        <v>52495</v>
      </c>
      <c r="D28" s="8">
        <f t="shared" si="1"/>
        <v>13338</v>
      </c>
      <c r="E28" s="8">
        <v>1838</v>
      </c>
      <c r="F28" s="8">
        <v>500</v>
      </c>
      <c r="G28" s="8">
        <v>5000</v>
      </c>
      <c r="H28" s="8">
        <v>3000</v>
      </c>
      <c r="I28" s="8">
        <v>3000</v>
      </c>
    </row>
    <row r="29" spans="1:9" x14ac:dyDescent="0.2">
      <c r="A29" s="7" t="s">
        <v>42</v>
      </c>
      <c r="B29" s="14">
        <f t="shared" si="0"/>
        <v>12</v>
      </c>
      <c r="C29" s="8">
        <v>12</v>
      </c>
      <c r="D29" s="8">
        <f t="shared" si="1"/>
        <v>0</v>
      </c>
      <c r="E29" s="8">
        <v>0</v>
      </c>
      <c r="F29" s="8">
        <v>0</v>
      </c>
      <c r="G29" s="8"/>
      <c r="H29" s="8"/>
      <c r="I29" s="8"/>
    </row>
    <row r="30" spans="1:9" x14ac:dyDescent="0.2">
      <c r="A30" s="7" t="s">
        <v>43</v>
      </c>
      <c r="B30" s="14">
        <f t="shared" si="0"/>
        <v>13109</v>
      </c>
      <c r="C30" s="8">
        <v>17177</v>
      </c>
      <c r="D30" s="8">
        <f t="shared" si="1"/>
        <v>4068</v>
      </c>
      <c r="E30" s="8">
        <v>2068</v>
      </c>
      <c r="F30" s="8">
        <v>0</v>
      </c>
      <c r="G30" s="8"/>
      <c r="H30" s="8"/>
      <c r="I30" s="8">
        <v>2000</v>
      </c>
    </row>
    <row r="31" spans="1:9" x14ac:dyDescent="0.2">
      <c r="A31" s="15" t="s">
        <v>44</v>
      </c>
      <c r="B31" s="14">
        <f t="shared" si="0"/>
        <v>4181</v>
      </c>
      <c r="C31" s="8">
        <v>4681</v>
      </c>
      <c r="D31" s="8">
        <f t="shared" si="1"/>
        <v>500</v>
      </c>
      <c r="E31" s="8">
        <v>0</v>
      </c>
      <c r="F31" s="8">
        <v>0</v>
      </c>
      <c r="G31" s="8">
        <v>500</v>
      </c>
      <c r="H31" s="8"/>
      <c r="I31" s="8"/>
    </row>
    <row r="32" spans="1:9" x14ac:dyDescent="0.2">
      <c r="A32" s="15" t="s">
        <v>45</v>
      </c>
      <c r="B32" s="14">
        <f t="shared" si="0"/>
        <v>3867</v>
      </c>
      <c r="C32" s="8">
        <v>5804</v>
      </c>
      <c r="D32" s="8">
        <f t="shared" si="1"/>
        <v>1937</v>
      </c>
      <c r="E32" s="8">
        <v>717</v>
      </c>
      <c r="F32" s="8">
        <v>120</v>
      </c>
      <c r="G32" s="8">
        <v>400</v>
      </c>
      <c r="H32" s="8"/>
      <c r="I32" s="8">
        <v>700</v>
      </c>
    </row>
    <row r="33" spans="1:9" x14ac:dyDescent="0.2">
      <c r="A33" s="7" t="s">
        <v>46</v>
      </c>
      <c r="B33" s="14">
        <f t="shared" si="0"/>
        <v>3699</v>
      </c>
      <c r="C33" s="8">
        <v>18099</v>
      </c>
      <c r="D33" s="8">
        <f t="shared" si="1"/>
        <v>14400</v>
      </c>
      <c r="E33" s="8">
        <v>0</v>
      </c>
      <c r="F33" s="8">
        <v>0</v>
      </c>
      <c r="G33" s="8"/>
      <c r="H33" s="8"/>
      <c r="I33" s="8">
        <v>14400</v>
      </c>
    </row>
    <row r="34" spans="1:9" x14ac:dyDescent="0.2">
      <c r="A34" s="7" t="s">
        <v>47</v>
      </c>
      <c r="B34" s="14">
        <f t="shared" si="0"/>
        <v>0</v>
      </c>
      <c r="C34" s="8">
        <v>800</v>
      </c>
      <c r="D34" s="8">
        <f t="shared" si="1"/>
        <v>800</v>
      </c>
      <c r="E34" s="8">
        <v>0</v>
      </c>
      <c r="F34" s="8">
        <v>0</v>
      </c>
      <c r="G34" s="8"/>
      <c r="H34" s="8"/>
      <c r="I34" s="8">
        <v>800</v>
      </c>
    </row>
    <row r="35" spans="1:9" x14ac:dyDescent="0.2">
      <c r="A35" s="7" t="s">
        <v>48</v>
      </c>
      <c r="B35" s="14">
        <f t="shared" si="0"/>
        <v>0</v>
      </c>
      <c r="C35" s="8">
        <v>136</v>
      </c>
      <c r="D35" s="8">
        <f t="shared" si="1"/>
        <v>136</v>
      </c>
      <c r="E35" s="8">
        <v>136</v>
      </c>
      <c r="F35" s="8">
        <v>0</v>
      </c>
      <c r="G35" s="8"/>
      <c r="H35" s="8"/>
      <c r="I35" s="8"/>
    </row>
    <row r="36" spans="1:9" x14ac:dyDescent="0.2">
      <c r="A36" s="7" t="s">
        <v>49</v>
      </c>
      <c r="B36" s="14">
        <f t="shared" si="0"/>
        <v>14600</v>
      </c>
      <c r="C36" s="8">
        <v>24095</v>
      </c>
      <c r="D36" s="8">
        <f t="shared" si="1"/>
        <v>9495</v>
      </c>
      <c r="E36" s="8">
        <v>1937</v>
      </c>
      <c r="F36" s="8">
        <v>258</v>
      </c>
      <c r="G36" s="8">
        <v>4000</v>
      </c>
      <c r="H36" s="8">
        <v>1300</v>
      </c>
      <c r="I36" s="8">
        <v>2000</v>
      </c>
    </row>
    <row r="37" spans="1:9" x14ac:dyDescent="0.2">
      <c r="A37" s="7" t="s">
        <v>50</v>
      </c>
      <c r="B37" s="14">
        <f t="shared" si="0"/>
        <v>133</v>
      </c>
      <c r="C37" s="8">
        <v>483</v>
      </c>
      <c r="D37" s="8">
        <f t="shared" si="1"/>
        <v>350</v>
      </c>
      <c r="E37" s="8"/>
      <c r="F37" s="8">
        <v>0</v>
      </c>
      <c r="G37" s="8">
        <v>300</v>
      </c>
      <c r="H37" s="8">
        <v>50</v>
      </c>
      <c r="I37" s="8"/>
    </row>
    <row r="38" spans="1:9" x14ac:dyDescent="0.2">
      <c r="A38" s="7" t="s">
        <v>51</v>
      </c>
      <c r="B38" s="14">
        <f t="shared" si="0"/>
        <v>474000</v>
      </c>
      <c r="C38" s="8">
        <v>770000</v>
      </c>
      <c r="D38" s="8">
        <f t="shared" si="1"/>
        <v>296000</v>
      </c>
      <c r="E38" s="8">
        <v>103000</v>
      </c>
      <c r="F38" s="8">
        <v>20000</v>
      </c>
      <c r="G38" s="8">
        <v>20000</v>
      </c>
      <c r="H38" s="8">
        <v>3000</v>
      </c>
      <c r="I38" s="8">
        <v>150000</v>
      </c>
    </row>
    <row r="39" spans="1:9" x14ac:dyDescent="0.2">
      <c r="A39" s="7" t="s">
        <v>52</v>
      </c>
      <c r="B39" s="14">
        <f t="shared" si="0"/>
        <v>4077</v>
      </c>
      <c r="C39" s="8">
        <v>6933</v>
      </c>
      <c r="D39" s="8">
        <f t="shared" si="1"/>
        <v>2856</v>
      </c>
      <c r="E39" s="8">
        <v>456</v>
      </c>
      <c r="F39" s="8">
        <v>200</v>
      </c>
      <c r="G39" s="8">
        <v>500</v>
      </c>
      <c r="H39" s="8">
        <v>200</v>
      </c>
      <c r="I39" s="8">
        <v>1500</v>
      </c>
    </row>
    <row r="40" spans="1:9" x14ac:dyDescent="0.2">
      <c r="A40" s="7" t="s">
        <v>53</v>
      </c>
      <c r="B40" s="14">
        <f t="shared" si="0"/>
        <v>526111</v>
      </c>
      <c r="C40" s="8">
        <v>721023</v>
      </c>
      <c r="D40" s="8">
        <f t="shared" si="1"/>
        <v>194912</v>
      </c>
      <c r="E40" s="8">
        <v>59912</v>
      </c>
      <c r="F40" s="8">
        <v>10000</v>
      </c>
      <c r="G40" s="8">
        <v>30000</v>
      </c>
      <c r="H40" s="8">
        <v>15000</v>
      </c>
      <c r="I40" s="8">
        <v>80000</v>
      </c>
    </row>
    <row r="41" spans="1:9" x14ac:dyDescent="0.2">
      <c r="A41" s="7" t="s">
        <v>54</v>
      </c>
      <c r="B41" s="14">
        <f t="shared" si="0"/>
        <v>4370</v>
      </c>
      <c r="C41" s="8">
        <v>15370</v>
      </c>
      <c r="D41" s="8">
        <f t="shared" si="1"/>
        <v>11000</v>
      </c>
      <c r="E41" s="8">
        <v>0</v>
      </c>
      <c r="F41" s="8">
        <v>0</v>
      </c>
      <c r="G41" s="8">
        <v>8000</v>
      </c>
      <c r="H41" s="8">
        <v>1000</v>
      </c>
      <c r="I41" s="8">
        <v>2000</v>
      </c>
    </row>
    <row r="42" spans="1:9" x14ac:dyDescent="0.2">
      <c r="A42" s="7" t="s">
        <v>55</v>
      </c>
      <c r="B42" s="14">
        <f t="shared" si="0"/>
        <v>0</v>
      </c>
      <c r="C42" s="8">
        <v>900</v>
      </c>
      <c r="D42" s="8">
        <f t="shared" si="1"/>
        <v>900</v>
      </c>
      <c r="E42" s="8">
        <v>0</v>
      </c>
      <c r="F42" s="8">
        <v>0</v>
      </c>
      <c r="G42" s="8">
        <v>400</v>
      </c>
      <c r="H42" s="8">
        <v>300</v>
      </c>
      <c r="I42" s="8">
        <v>200</v>
      </c>
    </row>
    <row r="43" spans="1:9" x14ac:dyDescent="0.2">
      <c r="A43" s="7" t="s">
        <v>56</v>
      </c>
      <c r="B43" s="14">
        <f t="shared" si="0"/>
        <v>2698</v>
      </c>
      <c r="C43" s="8">
        <v>3112</v>
      </c>
      <c r="D43" s="8">
        <f t="shared" si="1"/>
        <v>414</v>
      </c>
      <c r="E43" s="8">
        <v>14</v>
      </c>
      <c r="F43" s="8">
        <v>0</v>
      </c>
      <c r="G43" s="8">
        <v>200</v>
      </c>
      <c r="H43" s="8">
        <v>100</v>
      </c>
      <c r="I43" s="8">
        <v>100</v>
      </c>
    </row>
    <row r="44" spans="1:9" x14ac:dyDescent="0.2">
      <c r="A44" s="7" t="s">
        <v>57</v>
      </c>
      <c r="B44" s="14">
        <f t="shared" si="0"/>
        <v>28873</v>
      </c>
      <c r="C44" s="8">
        <v>29197</v>
      </c>
      <c r="D44" s="8">
        <f t="shared" si="1"/>
        <v>324</v>
      </c>
      <c r="E44" s="8">
        <v>108</v>
      </c>
      <c r="F44" s="8">
        <v>16</v>
      </c>
      <c r="G44" s="8"/>
      <c r="H44" s="8">
        <v>200</v>
      </c>
      <c r="I44" s="8"/>
    </row>
    <row r="45" spans="1:9" x14ac:dyDescent="0.2">
      <c r="E45" s="8"/>
      <c r="F45" s="8"/>
      <c r="G45" s="8"/>
      <c r="H45" s="8"/>
      <c r="I45" s="8"/>
    </row>
    <row r="46" spans="1:9" x14ac:dyDescent="0.2">
      <c r="A46" s="16" t="s">
        <v>12</v>
      </c>
      <c r="B46" s="17">
        <f>+SUM(B7:B44)</f>
        <v>1962802</v>
      </c>
      <c r="C46" s="17">
        <f>+SUM(C7:C44)</f>
        <v>2860993</v>
      </c>
      <c r="D46" s="17">
        <f t="shared" ref="D46:I46" si="2">+SUM(D7:D44)</f>
        <v>898191</v>
      </c>
      <c r="E46" s="17">
        <f t="shared" si="2"/>
        <v>206203</v>
      </c>
      <c r="F46" s="17">
        <f t="shared" si="2"/>
        <v>53038</v>
      </c>
      <c r="G46" s="17">
        <f t="shared" si="2"/>
        <v>239300</v>
      </c>
      <c r="H46" s="17">
        <f t="shared" si="2"/>
        <v>68450</v>
      </c>
      <c r="I46" s="17">
        <f t="shared" si="2"/>
        <v>331200</v>
      </c>
    </row>
    <row r="47" spans="1:9" x14ac:dyDescent="0.2">
      <c r="B47" s="14">
        <f>+C46-D46</f>
        <v>1962802</v>
      </c>
      <c r="E47" s="18"/>
      <c r="F47" s="18"/>
    </row>
    <row r="48" spans="1:9" x14ac:dyDescent="0.2">
      <c r="C48" s="19"/>
    </row>
    <row r="49" spans="1:1" x14ac:dyDescent="0.2">
      <c r="A49" s="7" t="s">
        <v>58</v>
      </c>
    </row>
    <row r="50" spans="1:1" x14ac:dyDescent="0.2">
      <c r="A50" s="7" t="s">
        <v>59</v>
      </c>
    </row>
    <row r="69" spans="3:3" x14ac:dyDescent="0.2">
      <c r="C69" s="17"/>
    </row>
    <row r="71" spans="3:3" x14ac:dyDescent="0.2">
      <c r="C71" s="20"/>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workbookViewId="0">
      <selection activeCell="B2" sqref="B2"/>
    </sheetView>
  </sheetViews>
  <sheetFormatPr baseColWidth="10" defaultRowHeight="13" x14ac:dyDescent="0.15"/>
  <cols>
    <col min="1" max="3" width="10.83203125" style="64"/>
    <col min="4" max="4" width="13" style="64" customWidth="1"/>
    <col min="5" max="9" width="10.83203125" style="64"/>
    <col min="10" max="10" width="13.1640625" style="64" customWidth="1"/>
    <col min="11" max="11" width="9.5" style="64" customWidth="1"/>
    <col min="12" max="13" width="10.83203125" style="64"/>
    <col min="14" max="14" width="15.5" style="64" bestFit="1" customWidth="1"/>
    <col min="15" max="16384" width="10.83203125" style="64"/>
  </cols>
  <sheetData>
    <row r="1" spans="1:14" x14ac:dyDescent="0.15">
      <c r="A1" s="63" t="s">
        <v>674</v>
      </c>
      <c r="B1" s="63"/>
      <c r="C1" s="63"/>
      <c r="D1" s="63"/>
      <c r="E1" s="63"/>
      <c r="F1" s="63"/>
      <c r="G1" s="63"/>
      <c r="H1" s="63"/>
      <c r="I1" s="63"/>
      <c r="J1" s="63"/>
      <c r="K1" s="63"/>
    </row>
    <row r="2" spans="1:14" x14ac:dyDescent="0.15">
      <c r="A2" s="63" t="s">
        <v>675</v>
      </c>
      <c r="B2" s="63"/>
      <c r="C2" s="63"/>
      <c r="D2" s="63"/>
      <c r="E2" s="63"/>
      <c r="F2" s="63"/>
      <c r="G2" s="63"/>
      <c r="H2" s="63"/>
      <c r="I2" s="63"/>
      <c r="J2" s="63"/>
      <c r="K2" s="63"/>
    </row>
    <row r="3" spans="1:14" x14ac:dyDescent="0.15">
      <c r="A3" s="63" t="s">
        <v>676</v>
      </c>
      <c r="B3" s="63"/>
      <c r="C3" s="63"/>
      <c r="D3" s="63"/>
      <c r="E3" s="63"/>
      <c r="F3" s="63"/>
      <c r="G3" s="63"/>
      <c r="H3" s="63"/>
      <c r="I3" s="63"/>
      <c r="J3" s="63"/>
      <c r="K3" s="63"/>
    </row>
    <row r="5" spans="1:14" x14ac:dyDescent="0.15">
      <c r="A5" s="105" t="s">
        <v>522</v>
      </c>
      <c r="B5" s="63" t="s">
        <v>677</v>
      </c>
      <c r="C5" s="63"/>
      <c r="D5" s="63"/>
      <c r="E5" s="63"/>
      <c r="F5" s="63" t="s">
        <v>678</v>
      </c>
      <c r="G5" s="63"/>
      <c r="H5" s="63"/>
      <c r="I5" s="63"/>
      <c r="J5" s="63" t="s">
        <v>679</v>
      </c>
      <c r="K5" s="63"/>
    </row>
    <row r="6" spans="1:14" x14ac:dyDescent="0.15">
      <c r="A6" s="105"/>
      <c r="B6" s="63" t="s">
        <v>680</v>
      </c>
      <c r="C6" s="63"/>
      <c r="D6" s="63" t="s">
        <v>681</v>
      </c>
      <c r="E6" s="63"/>
      <c r="F6" s="63" t="s">
        <v>680</v>
      </c>
      <c r="G6" s="63"/>
      <c r="H6" s="63" t="s">
        <v>681</v>
      </c>
      <c r="I6" s="63"/>
      <c r="J6" s="63" t="s">
        <v>682</v>
      </c>
      <c r="K6" s="63"/>
    </row>
    <row r="7" spans="1:14" x14ac:dyDescent="0.15">
      <c r="A7" s="105"/>
      <c r="B7" s="99" t="s">
        <v>683</v>
      </c>
      <c r="C7" s="99" t="s">
        <v>684</v>
      </c>
      <c r="D7" s="99" t="s">
        <v>685</v>
      </c>
      <c r="E7" s="99" t="s">
        <v>686</v>
      </c>
      <c r="F7" s="99" t="s">
        <v>683</v>
      </c>
      <c r="G7" s="99" t="s">
        <v>684</v>
      </c>
      <c r="H7" s="99" t="s">
        <v>685</v>
      </c>
      <c r="I7" s="99" t="s">
        <v>686</v>
      </c>
      <c r="J7" s="99" t="s">
        <v>685</v>
      </c>
      <c r="K7" s="99" t="s">
        <v>686</v>
      </c>
    </row>
    <row r="8" spans="1:14" x14ac:dyDescent="0.15">
      <c r="A8" s="64" t="s">
        <v>687</v>
      </c>
      <c r="B8" s="68">
        <v>7823</v>
      </c>
      <c r="C8" s="68">
        <v>250</v>
      </c>
      <c r="D8" s="68">
        <v>4850415</v>
      </c>
      <c r="E8" s="68"/>
      <c r="F8" s="106">
        <v>2484</v>
      </c>
      <c r="G8" s="72">
        <v>560</v>
      </c>
      <c r="H8" s="106">
        <v>99382</v>
      </c>
      <c r="I8" s="106">
        <v>400</v>
      </c>
      <c r="J8" s="72">
        <v>15445870</v>
      </c>
      <c r="K8" s="72">
        <v>400</v>
      </c>
      <c r="N8" s="64" t="s">
        <v>688</v>
      </c>
    </row>
    <row r="9" spans="1:14" x14ac:dyDescent="0.15">
      <c r="A9" s="64" t="s">
        <v>689</v>
      </c>
      <c r="B9" s="68">
        <v>4402</v>
      </c>
      <c r="C9" s="68">
        <v>200</v>
      </c>
      <c r="D9" s="68">
        <v>2729364</v>
      </c>
      <c r="E9" s="68"/>
      <c r="F9" s="106"/>
      <c r="G9" s="72"/>
      <c r="H9" s="106"/>
      <c r="I9" s="106"/>
      <c r="J9" s="72"/>
      <c r="K9" s="72"/>
      <c r="M9" s="64" t="str">
        <f t="shared" ref="M9:M39" si="0">A9</f>
        <v>1759 a 1762</v>
      </c>
      <c r="N9" s="82">
        <f>B9/B8-1</f>
        <v>-0.43730026843921765</v>
      </c>
    </row>
    <row r="10" spans="1:14" x14ac:dyDescent="0.15">
      <c r="A10" s="64" t="s">
        <v>690</v>
      </c>
      <c r="B10" s="68">
        <v>7350</v>
      </c>
      <c r="C10" s="68">
        <v>800</v>
      </c>
      <c r="D10" s="68">
        <v>4557496</v>
      </c>
      <c r="E10" s="68"/>
      <c r="F10" s="106"/>
      <c r="G10" s="72"/>
      <c r="H10" s="106"/>
      <c r="I10" s="106"/>
      <c r="J10" s="72"/>
      <c r="K10" s="72"/>
      <c r="M10" s="64" t="str">
        <f t="shared" si="0"/>
        <v>1763 a 1767</v>
      </c>
      <c r="N10" s="82">
        <f t="shared" ref="N10:N72" si="1">B10/B9-1</f>
        <v>0.66969559291231251</v>
      </c>
    </row>
    <row r="11" spans="1:14" x14ac:dyDescent="0.15">
      <c r="A11" s="64" t="s">
        <v>691</v>
      </c>
      <c r="B11" s="68">
        <v>2382</v>
      </c>
      <c r="C11" s="68">
        <v>340</v>
      </c>
      <c r="D11" s="68">
        <v>1477050</v>
      </c>
      <c r="E11" s="68">
        <v>800</v>
      </c>
      <c r="F11" s="106"/>
      <c r="G11" s="72"/>
      <c r="H11" s="106"/>
      <c r="I11" s="106"/>
      <c r="J11" s="72"/>
      <c r="K11" s="72"/>
      <c r="M11" s="64" t="str">
        <f t="shared" si="0"/>
        <v>1768 a 1770</v>
      </c>
      <c r="N11" s="82">
        <f t="shared" si="1"/>
        <v>-0.67591836734693878</v>
      </c>
    </row>
    <row r="12" spans="1:14" x14ac:dyDescent="0.15">
      <c r="A12" s="64" t="s">
        <v>692</v>
      </c>
      <c r="B12" s="68">
        <v>1083</v>
      </c>
      <c r="C12" s="68">
        <v>990</v>
      </c>
      <c r="D12" s="68">
        <v>672073</v>
      </c>
      <c r="E12" s="68">
        <v>800</v>
      </c>
      <c r="F12" s="106"/>
      <c r="G12" s="72"/>
      <c r="H12" s="106"/>
      <c r="I12" s="106"/>
      <c r="J12" s="72"/>
      <c r="K12" s="72"/>
      <c r="M12" s="64" t="str">
        <f t="shared" si="0"/>
        <v>1770 a 1771</v>
      </c>
      <c r="N12" s="82">
        <f t="shared" si="1"/>
        <v>-0.54534005037783373</v>
      </c>
    </row>
    <row r="13" spans="1:14" x14ac:dyDescent="0.15">
      <c r="A13" s="64" t="s">
        <v>693</v>
      </c>
      <c r="B13" s="68">
        <v>1709</v>
      </c>
      <c r="C13" s="68">
        <v>820</v>
      </c>
      <c r="D13" s="68">
        <v>1006088</v>
      </c>
      <c r="E13" s="68">
        <v>400</v>
      </c>
      <c r="F13" s="106"/>
      <c r="G13" s="72"/>
      <c r="H13" s="106"/>
      <c r="I13" s="106"/>
      <c r="J13" s="72"/>
      <c r="K13" s="72"/>
      <c r="M13" s="64" t="str">
        <f t="shared" si="0"/>
        <v>1772 a 1773</v>
      </c>
      <c r="N13" s="82">
        <f t="shared" si="1"/>
        <v>0.57802400738688831</v>
      </c>
    </row>
    <row r="14" spans="1:14" x14ac:dyDescent="0.15">
      <c r="A14" s="64" t="s">
        <v>694</v>
      </c>
      <c r="B14" s="68">
        <v>2045</v>
      </c>
      <c r="C14" s="68">
        <v>390</v>
      </c>
      <c r="D14" s="68">
        <v>1268141</v>
      </c>
      <c r="E14" s="68">
        <v>800</v>
      </c>
      <c r="F14" s="68">
        <v>123</v>
      </c>
      <c r="G14" s="68">
        <v>280</v>
      </c>
      <c r="H14" s="68">
        <v>4931</v>
      </c>
      <c r="I14" s="68">
        <v>200</v>
      </c>
      <c r="J14" s="68">
        <f>+D14+H14</f>
        <v>1273072</v>
      </c>
      <c r="K14" s="68"/>
      <c r="M14" s="64" t="str">
        <f t="shared" si="0"/>
        <v>1774 a 1775</v>
      </c>
      <c r="N14" s="82">
        <f t="shared" si="1"/>
        <v>0.19660620245757743</v>
      </c>
    </row>
    <row r="15" spans="1:14" x14ac:dyDescent="0.15">
      <c r="A15" s="64" t="s">
        <v>695</v>
      </c>
      <c r="B15" s="68">
        <v>2122</v>
      </c>
      <c r="C15" s="68">
        <v>900</v>
      </c>
      <c r="D15" s="68">
        <v>1316198</v>
      </c>
      <c r="E15" s="68"/>
      <c r="F15" s="68">
        <v>238</v>
      </c>
      <c r="G15" s="68">
        <v>50</v>
      </c>
      <c r="H15" s="68">
        <v>9522</v>
      </c>
      <c r="I15" s="68"/>
      <c r="J15" s="68">
        <f t="shared" ref="J15:J72" si="2">+D15+H15</f>
        <v>1325720</v>
      </c>
      <c r="K15" s="68"/>
      <c r="M15" s="64" t="str">
        <f t="shared" si="0"/>
        <v>1776 a 1777</v>
      </c>
      <c r="N15" s="82">
        <f t="shared" si="1"/>
        <v>3.7652811735941372E-2</v>
      </c>
    </row>
    <row r="16" spans="1:14" x14ac:dyDescent="0.15">
      <c r="A16" s="64" t="s">
        <v>696</v>
      </c>
      <c r="B16" s="68">
        <v>2494</v>
      </c>
      <c r="C16" s="68">
        <v>580</v>
      </c>
      <c r="D16" s="68">
        <v>1546639</v>
      </c>
      <c r="E16" s="68">
        <v>600</v>
      </c>
      <c r="F16" s="68">
        <v>112</v>
      </c>
      <c r="G16" s="68">
        <v>240</v>
      </c>
      <c r="H16" s="68">
        <v>4489</v>
      </c>
      <c r="I16" s="68">
        <v>600</v>
      </c>
      <c r="J16" s="68">
        <v>1551129</v>
      </c>
      <c r="K16" s="68">
        <v>200</v>
      </c>
      <c r="M16" s="64" t="str">
        <f t="shared" si="0"/>
        <v>1778 a 1779</v>
      </c>
      <c r="N16" s="82">
        <f t="shared" si="1"/>
        <v>0.17530631479736103</v>
      </c>
    </row>
    <row r="17" spans="1:14" x14ac:dyDescent="0.15">
      <c r="A17" s="64" t="s">
        <v>697</v>
      </c>
      <c r="B17" s="68">
        <v>2232</v>
      </c>
      <c r="C17" s="68">
        <v>610</v>
      </c>
      <c r="D17" s="68">
        <v>1384218</v>
      </c>
      <c r="E17" s="68">
        <v>200</v>
      </c>
      <c r="F17" s="68">
        <v>117</v>
      </c>
      <c r="G17" s="68">
        <v>100</v>
      </c>
      <c r="H17" s="68">
        <v>7084</v>
      </c>
      <c r="I17" s="68"/>
      <c r="J17" s="68">
        <f t="shared" si="2"/>
        <v>1391302</v>
      </c>
      <c r="K17" s="68">
        <v>200</v>
      </c>
      <c r="M17" s="64" t="str">
        <f t="shared" si="0"/>
        <v>1780 a 1781</v>
      </c>
      <c r="N17" s="82">
        <f t="shared" si="1"/>
        <v>-0.10505212510024053</v>
      </c>
    </row>
    <row r="18" spans="1:14" x14ac:dyDescent="0.15">
      <c r="A18" s="64" t="s">
        <v>698</v>
      </c>
      <c r="B18" s="68">
        <v>4103</v>
      </c>
      <c r="C18" s="68">
        <v>660</v>
      </c>
      <c r="D18" s="68">
        <v>2544269</v>
      </c>
      <c r="E18" s="68">
        <v>200</v>
      </c>
      <c r="F18" s="68">
        <v>101</v>
      </c>
      <c r="G18" s="68">
        <v>660</v>
      </c>
      <c r="H18" s="68">
        <v>4066</v>
      </c>
      <c r="I18" s="68">
        <v>400</v>
      </c>
      <c r="J18" s="68">
        <f t="shared" si="2"/>
        <v>2548335</v>
      </c>
      <c r="K18" s="68">
        <v>600</v>
      </c>
      <c r="M18" s="64" t="str">
        <f t="shared" si="0"/>
        <v>1782 a 1783</v>
      </c>
      <c r="N18" s="82">
        <f t="shared" si="1"/>
        <v>0.83826164874551967</v>
      </c>
    </row>
    <row r="19" spans="1:14" x14ac:dyDescent="0.15">
      <c r="A19" s="64" t="s">
        <v>699</v>
      </c>
      <c r="B19" s="68">
        <v>2872</v>
      </c>
      <c r="C19" s="68">
        <v>700</v>
      </c>
      <c r="D19" s="68">
        <v>1781074</v>
      </c>
      <c r="E19" s="68"/>
      <c r="F19" s="68">
        <v>198</v>
      </c>
      <c r="G19" s="68">
        <v>720</v>
      </c>
      <c r="H19" s="68">
        <v>7948</v>
      </c>
      <c r="I19" s="68">
        <v>800</v>
      </c>
      <c r="J19" s="68">
        <f t="shared" si="2"/>
        <v>1789022</v>
      </c>
      <c r="K19" s="68">
        <v>800</v>
      </c>
      <c r="M19" s="64" t="str">
        <f t="shared" si="0"/>
        <v>1784 a 1785</v>
      </c>
      <c r="N19" s="82">
        <f t="shared" si="1"/>
        <v>-0.30002437241043134</v>
      </c>
    </row>
    <row r="20" spans="1:14" x14ac:dyDescent="0.15">
      <c r="A20" s="64" t="s">
        <v>700</v>
      </c>
      <c r="B20" s="68">
        <v>2957</v>
      </c>
      <c r="C20" s="68">
        <v>340</v>
      </c>
      <c r="D20" s="68">
        <v>1833550</v>
      </c>
      <c r="E20" s="68">
        <v>800</v>
      </c>
      <c r="F20" s="68">
        <v>112</v>
      </c>
      <c r="G20" s="68">
        <v>700</v>
      </c>
      <c r="H20" s="68">
        <v>4508</v>
      </c>
      <c r="I20" s="68"/>
      <c r="J20" s="68">
        <f t="shared" si="2"/>
        <v>1838058</v>
      </c>
      <c r="K20" s="68">
        <v>800</v>
      </c>
      <c r="M20" s="64" t="str">
        <f t="shared" si="0"/>
        <v>1786 a 1787</v>
      </c>
      <c r="N20" s="82">
        <f t="shared" si="1"/>
        <v>2.959610027855164E-2</v>
      </c>
    </row>
    <row r="21" spans="1:14" x14ac:dyDescent="0.15">
      <c r="A21" s="64" t="s">
        <v>701</v>
      </c>
      <c r="B21" s="68">
        <v>3156</v>
      </c>
      <c r="C21" s="68">
        <v>750</v>
      </c>
      <c r="D21" s="68">
        <v>1957185</v>
      </c>
      <c r="E21" s="68"/>
      <c r="F21" s="68">
        <v>71</v>
      </c>
      <c r="G21" s="68">
        <v>990</v>
      </c>
      <c r="H21" s="68">
        <v>2879</v>
      </c>
      <c r="I21" s="68">
        <v>600</v>
      </c>
      <c r="J21" s="68">
        <f t="shared" si="2"/>
        <v>1960064</v>
      </c>
      <c r="K21" s="68">
        <v>600</v>
      </c>
      <c r="M21" s="64" t="str">
        <f t="shared" si="0"/>
        <v>1788 a 1789</v>
      </c>
      <c r="N21" s="82">
        <f t="shared" si="1"/>
        <v>6.7297937098410587E-2</v>
      </c>
    </row>
    <row r="22" spans="1:14" x14ac:dyDescent="0.15">
      <c r="A22" s="64" t="s">
        <v>702</v>
      </c>
      <c r="B22" s="68">
        <v>3558</v>
      </c>
      <c r="C22" s="68">
        <v>330</v>
      </c>
      <c r="D22" s="68">
        <v>2206164</v>
      </c>
      <c r="E22" s="68">
        <v>600</v>
      </c>
      <c r="F22" s="68">
        <v>94</v>
      </c>
      <c r="G22" s="68">
        <v>70</v>
      </c>
      <c r="H22" s="68">
        <v>3762</v>
      </c>
      <c r="I22" s="68">
        <v>800</v>
      </c>
      <c r="J22" s="68">
        <v>2209927</v>
      </c>
      <c r="K22" s="68">
        <v>400</v>
      </c>
      <c r="M22" s="64" t="str">
        <f t="shared" si="0"/>
        <v>1790 a 1791</v>
      </c>
      <c r="N22" s="82">
        <f t="shared" si="1"/>
        <v>0.12737642585551323</v>
      </c>
    </row>
    <row r="23" spans="1:14" x14ac:dyDescent="0.15">
      <c r="A23" s="64" t="s">
        <v>703</v>
      </c>
      <c r="B23" s="68">
        <v>3868</v>
      </c>
      <c r="C23" s="68">
        <v>370</v>
      </c>
      <c r="D23" s="68">
        <v>2398389</v>
      </c>
      <c r="E23" s="68">
        <v>400</v>
      </c>
      <c r="F23" s="68">
        <v>381</v>
      </c>
      <c r="G23" s="68">
        <v>570</v>
      </c>
      <c r="H23" s="68">
        <v>15262</v>
      </c>
      <c r="I23" s="68">
        <v>800</v>
      </c>
      <c r="J23" s="68">
        <v>2413652</v>
      </c>
      <c r="K23" s="68">
        <v>200</v>
      </c>
      <c r="M23" s="64" t="str">
        <f t="shared" si="0"/>
        <v>1792 a 1793</v>
      </c>
      <c r="N23" s="82">
        <f t="shared" si="1"/>
        <v>8.7127599775154607E-2</v>
      </c>
    </row>
    <row r="24" spans="1:14" x14ac:dyDescent="0.15">
      <c r="A24" s="64" t="s">
        <v>704</v>
      </c>
      <c r="B24" s="68">
        <v>3822</v>
      </c>
      <c r="C24" s="68">
        <v>140</v>
      </c>
      <c r="D24" s="68">
        <v>2369726</v>
      </c>
      <c r="E24" s="68">
        <v>800</v>
      </c>
      <c r="F24" s="68">
        <v>404</v>
      </c>
      <c r="G24" s="68">
        <v>800</v>
      </c>
      <c r="H24" s="68">
        <v>16192</v>
      </c>
      <c r="I24" s="68"/>
      <c r="J24" s="68">
        <f t="shared" si="2"/>
        <v>2385918</v>
      </c>
      <c r="K24" s="68">
        <v>800</v>
      </c>
      <c r="M24" s="64" t="str">
        <f t="shared" si="0"/>
        <v>1794 a 1795</v>
      </c>
      <c r="N24" s="82">
        <f t="shared" si="1"/>
        <v>-1.1892450879007255E-2</v>
      </c>
    </row>
    <row r="25" spans="1:14" x14ac:dyDescent="0.15">
      <c r="A25" s="64" t="s">
        <v>705</v>
      </c>
      <c r="B25" s="68">
        <v>4202</v>
      </c>
      <c r="C25" s="68">
        <v>330</v>
      </c>
      <c r="D25" s="68">
        <v>2605444</v>
      </c>
      <c r="E25" s="68">
        <v>600</v>
      </c>
      <c r="F25" s="68">
        <v>563</v>
      </c>
      <c r="G25" s="68">
        <v>500</v>
      </c>
      <c r="H25" s="68">
        <v>22540</v>
      </c>
      <c r="I25" s="68"/>
      <c r="J25" s="68">
        <f t="shared" si="2"/>
        <v>2627984</v>
      </c>
      <c r="K25" s="68">
        <v>600</v>
      </c>
      <c r="M25" s="64" t="str">
        <f t="shared" si="0"/>
        <v>1796 a 1797</v>
      </c>
      <c r="N25" s="82">
        <f t="shared" si="1"/>
        <v>9.9424385138670912E-2</v>
      </c>
    </row>
    <row r="26" spans="1:14" x14ac:dyDescent="0.15">
      <c r="A26" s="64" t="s">
        <v>706</v>
      </c>
      <c r="B26" s="68">
        <v>4962</v>
      </c>
      <c r="C26" s="68">
        <v>250</v>
      </c>
      <c r="D26" s="68">
        <v>3076595</v>
      </c>
      <c r="E26" s="68"/>
      <c r="F26" s="68">
        <v>701</v>
      </c>
      <c r="G26" s="68">
        <v>500</v>
      </c>
      <c r="H26" s="68">
        <v>28060</v>
      </c>
      <c r="I26" s="68"/>
      <c r="J26" s="68">
        <f t="shared" si="2"/>
        <v>3104655</v>
      </c>
      <c r="K26" s="68"/>
      <c r="M26" s="64" t="str">
        <f t="shared" si="0"/>
        <v>1798 a 1799</v>
      </c>
      <c r="N26" s="82">
        <f t="shared" si="1"/>
        <v>0.18086625416468349</v>
      </c>
    </row>
    <row r="27" spans="1:14" x14ac:dyDescent="0.15">
      <c r="A27" s="64" t="s">
        <v>707</v>
      </c>
      <c r="B27" s="68">
        <v>5031</v>
      </c>
      <c r="C27" s="68">
        <v>480</v>
      </c>
      <c r="D27" s="68">
        <v>3119517</v>
      </c>
      <c r="E27" s="68">
        <v>600</v>
      </c>
      <c r="F27" s="68">
        <v>460</v>
      </c>
      <c r="G27" s="68"/>
      <c r="H27" s="68">
        <v>18400</v>
      </c>
      <c r="I27" s="68"/>
      <c r="J27" s="68">
        <f t="shared" si="2"/>
        <v>3137917</v>
      </c>
      <c r="K27" s="68">
        <v>600</v>
      </c>
      <c r="M27" s="64" t="str">
        <f t="shared" si="0"/>
        <v>1800 a 1801</v>
      </c>
      <c r="N27" s="82">
        <f t="shared" si="1"/>
        <v>1.3905683192261264E-2</v>
      </c>
    </row>
    <row r="28" spans="1:14" x14ac:dyDescent="0.15">
      <c r="A28" s="64" t="s">
        <v>708</v>
      </c>
      <c r="B28" s="68">
        <v>4386</v>
      </c>
      <c r="C28" s="68">
        <v>330</v>
      </c>
      <c r="D28" s="68">
        <v>2719524</v>
      </c>
      <c r="E28" s="68">
        <v>600</v>
      </c>
      <c r="F28" s="68">
        <v>425</v>
      </c>
      <c r="G28" s="68">
        <v>500</v>
      </c>
      <c r="H28" s="68">
        <v>17020</v>
      </c>
      <c r="I28" s="68"/>
      <c r="J28" s="68">
        <f t="shared" si="2"/>
        <v>2736544</v>
      </c>
      <c r="K28" s="68">
        <v>600</v>
      </c>
      <c r="M28" s="64" t="str">
        <f t="shared" si="0"/>
        <v>1802 a 1803</v>
      </c>
      <c r="N28" s="82">
        <f t="shared" si="1"/>
        <v>-0.12820512820512819</v>
      </c>
    </row>
    <row r="29" spans="1:14" x14ac:dyDescent="0.15">
      <c r="A29" s="64" t="s">
        <v>709</v>
      </c>
      <c r="B29" s="68">
        <v>4631</v>
      </c>
      <c r="C29" s="68">
        <v>740</v>
      </c>
      <c r="D29" s="68">
        <v>2871678</v>
      </c>
      <c r="E29" s="68">
        <v>800</v>
      </c>
      <c r="F29" s="68">
        <v>103</v>
      </c>
      <c r="G29" s="68">
        <v>500</v>
      </c>
      <c r="H29" s="68">
        <v>4140</v>
      </c>
      <c r="I29" s="68"/>
      <c r="J29" s="68">
        <f t="shared" si="2"/>
        <v>2875818</v>
      </c>
      <c r="K29" s="68">
        <v>800</v>
      </c>
      <c r="M29" s="64" t="str">
        <f t="shared" si="0"/>
        <v>1804 a 1805</v>
      </c>
      <c r="N29" s="82">
        <f t="shared" si="1"/>
        <v>5.5859553123575045E-2</v>
      </c>
    </row>
    <row r="30" spans="1:14" x14ac:dyDescent="0.15">
      <c r="A30" s="64" t="s">
        <v>710</v>
      </c>
      <c r="B30" s="68">
        <v>4985</v>
      </c>
      <c r="C30" s="68">
        <v>480</v>
      </c>
      <c r="D30" s="68">
        <v>3090997</v>
      </c>
      <c r="E30" s="68">
        <v>600</v>
      </c>
      <c r="F30" s="68">
        <v>80</v>
      </c>
      <c r="G30" s="68">
        <v>500</v>
      </c>
      <c r="H30" s="68">
        <v>3220</v>
      </c>
      <c r="I30" s="68"/>
      <c r="J30" s="68">
        <f t="shared" si="2"/>
        <v>3094217</v>
      </c>
      <c r="K30" s="68">
        <v>600</v>
      </c>
      <c r="M30" s="64" t="str">
        <f t="shared" si="0"/>
        <v>1806 a 1807</v>
      </c>
      <c r="N30" s="82">
        <f t="shared" si="1"/>
        <v>7.6441373353487441E-2</v>
      </c>
    </row>
    <row r="31" spans="1:14" x14ac:dyDescent="0.15">
      <c r="A31" s="64" t="s">
        <v>711</v>
      </c>
      <c r="B31" s="68">
        <v>4317</v>
      </c>
      <c r="C31" s="68">
        <v>790</v>
      </c>
      <c r="D31" s="68">
        <v>2677029</v>
      </c>
      <c r="E31" s="68">
        <v>800</v>
      </c>
      <c r="F31" s="68">
        <v>161</v>
      </c>
      <c r="G31" s="68"/>
      <c r="H31" s="68">
        <v>6440</v>
      </c>
      <c r="I31" s="68"/>
      <c r="J31" s="68">
        <f t="shared" si="2"/>
        <v>2683469</v>
      </c>
      <c r="K31" s="68">
        <v>800</v>
      </c>
      <c r="M31" s="64" t="str">
        <f t="shared" si="0"/>
        <v>1808 a 1809</v>
      </c>
      <c r="N31" s="82">
        <f t="shared" si="1"/>
        <v>-0.13400200601805412</v>
      </c>
    </row>
    <row r="32" spans="1:14" x14ac:dyDescent="0.15">
      <c r="A32" s="64" t="s">
        <v>712</v>
      </c>
      <c r="B32" s="68">
        <v>3741</v>
      </c>
      <c r="C32" s="68">
        <v>870</v>
      </c>
      <c r="D32" s="68">
        <v>2319959</v>
      </c>
      <c r="E32" s="68">
        <v>400</v>
      </c>
      <c r="F32" s="68">
        <v>230</v>
      </c>
      <c r="G32" s="68"/>
      <c r="H32" s="68">
        <v>9200</v>
      </c>
      <c r="I32" s="68"/>
      <c r="J32" s="68">
        <f t="shared" si="2"/>
        <v>2329159</v>
      </c>
      <c r="K32" s="68">
        <v>40</v>
      </c>
      <c r="M32" s="64" t="str">
        <f t="shared" si="0"/>
        <v>1810 a 1811</v>
      </c>
      <c r="N32" s="82">
        <f t="shared" si="1"/>
        <v>-0.13342599027102153</v>
      </c>
    </row>
    <row r="33" spans="1:14" x14ac:dyDescent="0.15">
      <c r="A33" s="64" t="s">
        <v>713</v>
      </c>
      <c r="B33" s="68">
        <v>2650</v>
      </c>
      <c r="C33" s="68">
        <v>790</v>
      </c>
      <c r="D33" s="68">
        <v>1643489</v>
      </c>
      <c r="E33" s="68">
        <v>800</v>
      </c>
      <c r="F33" s="68">
        <v>793</v>
      </c>
      <c r="G33" s="68">
        <v>500</v>
      </c>
      <c r="H33" s="68">
        <v>31740</v>
      </c>
      <c r="I33" s="68"/>
      <c r="J33" s="68">
        <f t="shared" si="2"/>
        <v>1675229</v>
      </c>
      <c r="K33" s="68">
        <v>800</v>
      </c>
      <c r="M33" s="64" t="str">
        <f t="shared" si="0"/>
        <v>1812 a 1813</v>
      </c>
      <c r="N33" s="82">
        <f t="shared" si="1"/>
        <v>-0.29163325314087141</v>
      </c>
    </row>
    <row r="34" spans="1:14" x14ac:dyDescent="0.15">
      <c r="A34" s="64" t="s">
        <v>714</v>
      </c>
      <c r="B34" s="68">
        <v>3960</v>
      </c>
      <c r="C34" s="68">
        <v>370</v>
      </c>
      <c r="D34" s="68">
        <v>2455429</v>
      </c>
      <c r="E34" s="68">
        <v>400</v>
      </c>
      <c r="F34" s="68">
        <v>1460</v>
      </c>
      <c r="G34" s="68">
        <v>500</v>
      </c>
      <c r="H34" s="68">
        <v>58420</v>
      </c>
      <c r="I34" s="68"/>
      <c r="J34" s="68">
        <f t="shared" si="2"/>
        <v>2513849</v>
      </c>
      <c r="K34" s="68">
        <v>400</v>
      </c>
      <c r="M34" s="64" t="str">
        <f t="shared" si="0"/>
        <v>1814 a 1815</v>
      </c>
      <c r="N34" s="82">
        <f t="shared" si="1"/>
        <v>0.49433962264150932</v>
      </c>
    </row>
    <row r="35" spans="1:14" x14ac:dyDescent="0.15">
      <c r="A35" s="64" t="s">
        <v>715</v>
      </c>
      <c r="B35" s="107">
        <v>3273</v>
      </c>
      <c r="C35" s="68">
        <v>410</v>
      </c>
      <c r="D35" s="68">
        <v>2029514</v>
      </c>
      <c r="E35" s="68">
        <v>200</v>
      </c>
      <c r="F35" s="68">
        <v>598</v>
      </c>
      <c r="G35" s="68"/>
      <c r="H35" s="68">
        <v>23920</v>
      </c>
      <c r="I35" s="68"/>
      <c r="J35" s="68">
        <f t="shared" si="2"/>
        <v>2053434</v>
      </c>
      <c r="K35" s="68">
        <v>200</v>
      </c>
      <c r="M35" s="64" t="str">
        <f t="shared" si="0"/>
        <v>1816 a 1817</v>
      </c>
      <c r="N35" s="82">
        <f t="shared" si="1"/>
        <v>-0.17348484848484846</v>
      </c>
    </row>
    <row r="36" spans="1:14" x14ac:dyDescent="0.15">
      <c r="A36" s="64" t="s">
        <v>716</v>
      </c>
      <c r="B36" s="68">
        <v>2985</v>
      </c>
      <c r="C36" s="68">
        <v>680</v>
      </c>
      <c r="D36" s="68">
        <v>1851121</v>
      </c>
      <c r="E36" s="68">
        <v>600</v>
      </c>
      <c r="F36" s="68">
        <v>471</v>
      </c>
      <c r="G36" s="68">
        <v>500</v>
      </c>
      <c r="H36" s="68">
        <v>18860</v>
      </c>
      <c r="I36" s="68"/>
      <c r="J36" s="68">
        <f t="shared" si="2"/>
        <v>1869981</v>
      </c>
      <c r="K36" s="68">
        <v>600</v>
      </c>
      <c r="M36" s="64" t="str">
        <f t="shared" si="0"/>
        <v>1818 a 1819</v>
      </c>
      <c r="N36" s="82">
        <f t="shared" si="1"/>
        <v>-8.799266727772681E-2</v>
      </c>
    </row>
    <row r="37" spans="1:14" x14ac:dyDescent="0.15">
      <c r="A37" s="64" t="s">
        <v>717</v>
      </c>
      <c r="B37" s="68">
        <v>4582</v>
      </c>
      <c r="C37" s="68">
        <v>520</v>
      </c>
      <c r="D37" s="68">
        <v>2841162</v>
      </c>
      <c r="E37" s="68">
        <v>400</v>
      </c>
      <c r="F37" s="68">
        <v>7463</v>
      </c>
      <c r="G37" s="68">
        <v>500</v>
      </c>
      <c r="H37" s="68">
        <v>298540</v>
      </c>
      <c r="I37" s="68"/>
      <c r="J37" s="68">
        <f t="shared" si="2"/>
        <v>3139702</v>
      </c>
      <c r="K37" s="68">
        <v>400</v>
      </c>
      <c r="M37" s="64" t="str">
        <f t="shared" si="0"/>
        <v>1820 a 1821</v>
      </c>
      <c r="N37" s="82">
        <f t="shared" si="1"/>
        <v>0.53500837520938016</v>
      </c>
    </row>
    <row r="38" spans="1:14" x14ac:dyDescent="0.15">
      <c r="A38" s="64" t="s">
        <v>718</v>
      </c>
      <c r="B38" s="68">
        <v>3494</v>
      </c>
      <c r="C38" s="68">
        <v>160</v>
      </c>
      <c r="D38" s="68">
        <v>2166379</v>
      </c>
      <c r="E38" s="68">
        <v>200</v>
      </c>
      <c r="F38" s="68">
        <v>1109</v>
      </c>
      <c r="G38" s="68">
        <v>750</v>
      </c>
      <c r="H38" s="68">
        <v>44390</v>
      </c>
      <c r="I38" s="68"/>
      <c r="J38" s="68">
        <f t="shared" si="2"/>
        <v>2210769</v>
      </c>
      <c r="K38" s="68">
        <v>200</v>
      </c>
      <c r="M38" s="64" t="str">
        <f t="shared" si="0"/>
        <v>1822 a 1823</v>
      </c>
      <c r="N38" s="82">
        <f t="shared" si="1"/>
        <v>-0.23745089480576165</v>
      </c>
    </row>
    <row r="39" spans="1:14" x14ac:dyDescent="0.15">
      <c r="A39" s="64" t="s">
        <v>719</v>
      </c>
      <c r="B39" s="68">
        <v>1514</v>
      </c>
      <c r="C39" s="68">
        <v>90</v>
      </c>
      <c r="D39" s="68">
        <v>938735</v>
      </c>
      <c r="E39" s="68">
        <v>800</v>
      </c>
      <c r="F39" s="68">
        <v>500</v>
      </c>
      <c r="G39" s="68">
        <v>250</v>
      </c>
      <c r="H39" s="68">
        <v>20010</v>
      </c>
      <c r="I39" s="68"/>
      <c r="J39" s="68">
        <f t="shared" si="2"/>
        <v>958745</v>
      </c>
      <c r="K39" s="68">
        <v>800</v>
      </c>
      <c r="M39" s="64" t="str">
        <f t="shared" si="0"/>
        <v>1824 a 1825</v>
      </c>
      <c r="N39" s="82">
        <f t="shared" si="1"/>
        <v>-0.56668574699484831</v>
      </c>
    </row>
    <row r="40" spans="1:14" x14ac:dyDescent="0.15">
      <c r="A40" s="64" t="s">
        <v>720</v>
      </c>
      <c r="B40" s="68">
        <v>3920</v>
      </c>
      <c r="C40" s="68">
        <v>120</v>
      </c>
      <c r="D40" s="68">
        <v>2430474</v>
      </c>
      <c r="E40" s="68">
        <v>400</v>
      </c>
      <c r="F40" s="68">
        <v>2196</v>
      </c>
      <c r="G40" s="68">
        <v>500</v>
      </c>
      <c r="H40" s="68">
        <v>87860</v>
      </c>
      <c r="I40" s="68"/>
      <c r="J40" s="68">
        <f t="shared" si="2"/>
        <v>2518334</v>
      </c>
      <c r="K40" s="68">
        <v>400</v>
      </c>
      <c r="M40" s="64" t="str">
        <f>A40</f>
        <v>1826 a 1827</v>
      </c>
      <c r="N40" s="82">
        <f t="shared" si="1"/>
        <v>1.5891677675033025</v>
      </c>
    </row>
    <row r="41" spans="1:14" x14ac:dyDescent="0.15">
      <c r="A41" s="64" t="s">
        <v>721</v>
      </c>
      <c r="B41" s="68">
        <v>5854</v>
      </c>
      <c r="C41" s="68">
        <v>420</v>
      </c>
      <c r="D41" s="68">
        <v>3629740</v>
      </c>
      <c r="E41" s="68">
        <v>400</v>
      </c>
      <c r="F41" s="68">
        <v>3829</v>
      </c>
      <c r="G41" s="68">
        <v>500</v>
      </c>
      <c r="H41" s="68">
        <v>153180</v>
      </c>
      <c r="I41" s="68"/>
      <c r="J41" s="68">
        <f t="shared" si="2"/>
        <v>3782920</v>
      </c>
      <c r="K41" s="68">
        <v>400</v>
      </c>
      <c r="M41" s="64" t="str">
        <f t="shared" ref="M41:M72" si="3">A41</f>
        <v>1828 a 1831</v>
      </c>
      <c r="N41" s="82">
        <f t="shared" si="1"/>
        <v>0.4933673469387756</v>
      </c>
    </row>
    <row r="42" spans="1:14" x14ac:dyDescent="0.15">
      <c r="A42" s="64" t="s">
        <v>722</v>
      </c>
      <c r="B42" s="68">
        <v>3206</v>
      </c>
      <c r="C42" s="68">
        <v>660</v>
      </c>
      <c r="D42" s="68">
        <v>1988129</v>
      </c>
      <c r="E42" s="68">
        <v>200</v>
      </c>
      <c r="F42" s="68">
        <v>1874</v>
      </c>
      <c r="G42" s="68">
        <v>500</v>
      </c>
      <c r="H42" s="68">
        <v>74980</v>
      </c>
      <c r="I42" s="68"/>
      <c r="J42" s="68">
        <f t="shared" si="2"/>
        <v>2063109</v>
      </c>
      <c r="K42" s="68">
        <v>200</v>
      </c>
      <c r="M42" s="64" t="str">
        <f t="shared" si="3"/>
        <v>1832 a 1833</v>
      </c>
      <c r="N42" s="82">
        <f t="shared" si="1"/>
        <v>-0.45234028015032457</v>
      </c>
    </row>
    <row r="43" spans="1:14" x14ac:dyDescent="0.15">
      <c r="A43" s="64" t="s">
        <v>723</v>
      </c>
      <c r="B43" s="68">
        <v>3482</v>
      </c>
      <c r="C43" s="68">
        <v>890</v>
      </c>
      <c r="D43" s="68">
        <v>2159391</v>
      </c>
      <c r="E43" s="68">
        <v>800</v>
      </c>
      <c r="F43" s="68">
        <v>1608</v>
      </c>
      <c r="G43" s="68">
        <v>225</v>
      </c>
      <c r="H43" s="68">
        <v>64329</v>
      </c>
      <c r="I43" s="68"/>
      <c r="J43" s="68">
        <f t="shared" si="2"/>
        <v>2223720</v>
      </c>
      <c r="K43" s="68">
        <v>800</v>
      </c>
      <c r="M43" s="64" t="str">
        <f t="shared" si="3"/>
        <v>1834 a 1835</v>
      </c>
      <c r="N43" s="82">
        <f t="shared" si="1"/>
        <v>8.6088583905177707E-2</v>
      </c>
    </row>
    <row r="44" spans="1:14" x14ac:dyDescent="0.15">
      <c r="A44" s="64" t="s">
        <v>724</v>
      </c>
      <c r="B44" s="68">
        <v>4432</v>
      </c>
      <c r="C44" s="68">
        <v>790</v>
      </c>
      <c r="D44" s="68">
        <v>2748329</v>
      </c>
      <c r="E44" s="68">
        <v>800</v>
      </c>
      <c r="F44" s="68">
        <v>1459</v>
      </c>
      <c r="G44" s="68">
        <v>50</v>
      </c>
      <c r="H44" s="68">
        <v>58362</v>
      </c>
      <c r="I44" s="68"/>
      <c r="J44" s="68">
        <f t="shared" si="2"/>
        <v>2806691</v>
      </c>
      <c r="K44" s="68"/>
      <c r="M44" s="64" t="str">
        <f t="shared" si="3"/>
        <v>1835 a 1837</v>
      </c>
      <c r="N44" s="82">
        <f t="shared" si="1"/>
        <v>0.27283170591614025</v>
      </c>
    </row>
    <row r="45" spans="1:14" x14ac:dyDescent="0.15">
      <c r="A45" s="64" t="s">
        <v>725</v>
      </c>
      <c r="B45" s="68">
        <v>4420</v>
      </c>
      <c r="C45" s="68">
        <v>370</v>
      </c>
      <c r="D45" s="68">
        <v>2740529</v>
      </c>
      <c r="E45" s="68">
        <v>400</v>
      </c>
      <c r="F45" s="68">
        <v>362</v>
      </c>
      <c r="G45" s="68">
        <v>100</v>
      </c>
      <c r="H45" s="68">
        <v>14484</v>
      </c>
      <c r="I45" s="68"/>
      <c r="J45" s="68">
        <v>2755113</v>
      </c>
      <c r="K45" s="68">
        <v>400</v>
      </c>
      <c r="M45" s="64" t="str">
        <f t="shared" si="3"/>
        <v>1837 a 1839</v>
      </c>
      <c r="N45" s="82">
        <f t="shared" si="1"/>
        <v>-2.7075812274368616E-3</v>
      </c>
    </row>
    <row r="46" spans="1:14" x14ac:dyDescent="0.15">
      <c r="A46" s="64" t="s">
        <v>726</v>
      </c>
      <c r="B46" s="68">
        <v>3606</v>
      </c>
      <c r="C46" s="68">
        <v>630</v>
      </c>
      <c r="D46" s="68">
        <v>2236110</v>
      </c>
      <c r="E46" s="68">
        <v>600</v>
      </c>
      <c r="F46" s="68">
        <v>11988</v>
      </c>
      <c r="G46" s="68">
        <v>750</v>
      </c>
      <c r="H46" s="68">
        <v>479550</v>
      </c>
      <c r="I46" s="68"/>
      <c r="J46" s="68">
        <f t="shared" si="2"/>
        <v>2715660</v>
      </c>
      <c r="K46" s="68">
        <v>600</v>
      </c>
      <c r="M46" s="64" t="str">
        <f t="shared" si="3"/>
        <v>1839 a 1841</v>
      </c>
      <c r="N46" s="82">
        <f t="shared" si="1"/>
        <v>-0.18416289592760182</v>
      </c>
    </row>
    <row r="47" spans="1:14" x14ac:dyDescent="0.15">
      <c r="A47" s="64" t="s">
        <v>727</v>
      </c>
      <c r="B47" s="68">
        <v>5029</v>
      </c>
      <c r="C47" s="68">
        <v>870</v>
      </c>
      <c r="D47" s="68">
        <v>3118519</v>
      </c>
      <c r="E47" s="68">
        <v>400</v>
      </c>
      <c r="F47" s="68">
        <v>7141</v>
      </c>
      <c r="G47" s="68">
        <v>500</v>
      </c>
      <c r="H47" s="68">
        <v>285660</v>
      </c>
      <c r="I47" s="68"/>
      <c r="J47" s="68">
        <f t="shared" si="2"/>
        <v>3404179</v>
      </c>
      <c r="K47" s="68">
        <v>400</v>
      </c>
      <c r="M47" s="64" t="str">
        <f t="shared" si="3"/>
        <v>1841 a 1843</v>
      </c>
      <c r="N47" s="82">
        <f t="shared" si="1"/>
        <v>0.39462007764836393</v>
      </c>
    </row>
    <row r="48" spans="1:14" x14ac:dyDescent="0.15">
      <c r="A48" s="64" t="s">
        <v>728</v>
      </c>
      <c r="B48" s="68">
        <v>4074</v>
      </c>
      <c r="C48" s="68">
        <v>450</v>
      </c>
      <c r="D48" s="68">
        <v>2526159</v>
      </c>
      <c r="E48" s="68"/>
      <c r="F48" s="68">
        <v>9573</v>
      </c>
      <c r="G48" s="68">
        <v>750</v>
      </c>
      <c r="H48" s="68">
        <v>382950</v>
      </c>
      <c r="I48" s="68"/>
      <c r="J48" s="68">
        <f t="shared" si="2"/>
        <v>2909109</v>
      </c>
      <c r="K48" s="68"/>
      <c r="M48" s="64" t="str">
        <f t="shared" si="3"/>
        <v>1843 a 1845</v>
      </c>
      <c r="N48" s="82">
        <f t="shared" si="1"/>
        <v>-0.18989858818850669</v>
      </c>
    </row>
    <row r="49" spans="1:14" x14ac:dyDescent="0.15">
      <c r="A49" s="64" t="s">
        <v>729</v>
      </c>
      <c r="B49" s="68">
        <v>2376</v>
      </c>
      <c r="C49" s="68">
        <v>820</v>
      </c>
      <c r="D49" s="68">
        <v>1473628</v>
      </c>
      <c r="E49" s="68">
        <v>400</v>
      </c>
      <c r="F49" s="68">
        <v>3335</v>
      </c>
      <c r="G49" s="68">
        <v>500</v>
      </c>
      <c r="H49" s="68">
        <v>133420</v>
      </c>
      <c r="I49" s="68"/>
      <c r="J49" s="68">
        <f t="shared" si="2"/>
        <v>1607048</v>
      </c>
      <c r="K49" s="68">
        <v>400</v>
      </c>
      <c r="M49" s="64" t="str">
        <f t="shared" si="3"/>
        <v>1845 a 1846</v>
      </c>
      <c r="N49" s="82">
        <f t="shared" si="1"/>
        <v>-0.41678939617083943</v>
      </c>
    </row>
    <row r="50" spans="1:14" x14ac:dyDescent="0.15">
      <c r="A50" s="64" t="s">
        <v>730</v>
      </c>
      <c r="B50" s="68">
        <v>2961</v>
      </c>
      <c r="C50" s="68"/>
      <c r="D50" s="68">
        <v>1835820</v>
      </c>
      <c r="E50" s="68"/>
      <c r="F50" s="68">
        <v>3056</v>
      </c>
      <c r="G50" s="68">
        <v>575</v>
      </c>
      <c r="H50" s="68">
        <v>122263</v>
      </c>
      <c r="I50" s="68"/>
      <c r="J50" s="68">
        <f t="shared" si="2"/>
        <v>1958083</v>
      </c>
      <c r="K50" s="68"/>
      <c r="M50" s="64" t="str">
        <f t="shared" si="3"/>
        <v>1846 a 1847</v>
      </c>
      <c r="N50" s="82">
        <f t="shared" si="1"/>
        <v>0.2462121212121211</v>
      </c>
    </row>
    <row r="51" spans="1:14" x14ac:dyDescent="0.15">
      <c r="A51" s="64" t="s">
        <v>731</v>
      </c>
      <c r="B51" s="68">
        <v>651</v>
      </c>
      <c r="C51" s="68">
        <v>500</v>
      </c>
      <c r="D51" s="68">
        <v>403930</v>
      </c>
      <c r="E51" s="68"/>
      <c r="F51" s="68">
        <v>13461</v>
      </c>
      <c r="G51" s="68"/>
      <c r="H51" s="68">
        <v>38440</v>
      </c>
      <c r="I51" s="68"/>
      <c r="J51" s="68">
        <v>942370</v>
      </c>
      <c r="K51" s="68"/>
      <c r="M51" s="64" t="str">
        <f t="shared" si="3"/>
        <v>1847 a 1849</v>
      </c>
      <c r="N51" s="82">
        <f t="shared" si="1"/>
        <v>-0.78014184397163122</v>
      </c>
    </row>
    <row r="52" spans="1:14" x14ac:dyDescent="0.15">
      <c r="A52" s="64" t="s">
        <v>732</v>
      </c>
      <c r="B52" s="68">
        <v>1202</v>
      </c>
      <c r="C52" s="68"/>
      <c r="D52" s="68">
        <v>745240</v>
      </c>
      <c r="E52" s="68"/>
      <c r="F52" s="68">
        <v>2400</v>
      </c>
      <c r="G52" s="68"/>
      <c r="H52" s="68">
        <v>96000</v>
      </c>
      <c r="I52" s="68"/>
      <c r="J52" s="68">
        <f t="shared" si="2"/>
        <v>841240</v>
      </c>
      <c r="K52" s="68"/>
      <c r="M52" s="64" t="str">
        <f t="shared" si="3"/>
        <v>1849 a 1850</v>
      </c>
      <c r="N52" s="82">
        <f t="shared" si="1"/>
        <v>0.84639016897081421</v>
      </c>
    </row>
    <row r="53" spans="1:14" x14ac:dyDescent="0.15">
      <c r="A53" s="64" t="s">
        <v>733</v>
      </c>
      <c r="B53" s="68">
        <v>1459</v>
      </c>
      <c r="C53" s="68"/>
      <c r="D53" s="68">
        <v>904580</v>
      </c>
      <c r="E53" s="68"/>
      <c r="F53" s="68">
        <v>2427</v>
      </c>
      <c r="G53" s="68">
        <v>500</v>
      </c>
      <c r="H53" s="68">
        <v>97100</v>
      </c>
      <c r="I53" s="68"/>
      <c r="J53" s="68">
        <f t="shared" si="2"/>
        <v>1001680</v>
      </c>
      <c r="K53" s="68"/>
      <c r="M53" s="64" t="str">
        <f t="shared" si="3"/>
        <v>1850 a 1851</v>
      </c>
      <c r="N53" s="82">
        <f t="shared" si="1"/>
        <v>0.21381031613976709</v>
      </c>
    </row>
    <row r="54" spans="1:14" x14ac:dyDescent="0.15">
      <c r="A54" s="64" t="s">
        <v>734</v>
      </c>
      <c r="B54" s="68">
        <v>461</v>
      </c>
      <c r="C54" s="68">
        <v>500</v>
      </c>
      <c r="D54" s="68">
        <v>286130</v>
      </c>
      <c r="E54" s="68"/>
      <c r="F54" s="68">
        <v>5291</v>
      </c>
      <c r="G54" s="68">
        <v>500</v>
      </c>
      <c r="H54" s="68">
        <v>211660</v>
      </c>
      <c r="I54" s="68"/>
      <c r="J54" s="68">
        <f t="shared" si="2"/>
        <v>497790</v>
      </c>
      <c r="K54" s="68"/>
      <c r="M54" s="64" t="str">
        <f t="shared" si="3"/>
        <v>1851 a 1853</v>
      </c>
      <c r="N54" s="82">
        <f t="shared" si="1"/>
        <v>-0.68403015764222075</v>
      </c>
    </row>
    <row r="55" spans="1:14" x14ac:dyDescent="0.15">
      <c r="A55" s="64" t="s">
        <v>735</v>
      </c>
      <c r="B55" s="68">
        <v>361</v>
      </c>
      <c r="C55" s="68">
        <v>429</v>
      </c>
      <c r="D55" s="68">
        <v>224085</v>
      </c>
      <c r="E55" s="68">
        <v>980</v>
      </c>
      <c r="F55" s="68">
        <v>3007</v>
      </c>
      <c r="G55" s="68">
        <v>815</v>
      </c>
      <c r="H55" s="68">
        <v>120312</v>
      </c>
      <c r="I55" s="68">
        <v>600</v>
      </c>
      <c r="J55" s="68">
        <v>344398</v>
      </c>
      <c r="K55" s="68">
        <v>580</v>
      </c>
      <c r="M55" s="64" t="str">
        <f t="shared" si="3"/>
        <v>1853 a 1855</v>
      </c>
      <c r="N55" s="82">
        <f t="shared" si="1"/>
        <v>-0.2169197396963124</v>
      </c>
    </row>
    <row r="56" spans="1:14" x14ac:dyDescent="0.15">
      <c r="A56" s="64" t="s">
        <v>736</v>
      </c>
      <c r="B56" s="68">
        <v>434</v>
      </c>
      <c r="C56" s="68">
        <v>791</v>
      </c>
      <c r="D56" s="68">
        <v>269570</v>
      </c>
      <c r="E56" s="68">
        <v>420</v>
      </c>
      <c r="F56" s="68">
        <v>8139</v>
      </c>
      <c r="G56" s="68">
        <v>334</v>
      </c>
      <c r="H56" s="68">
        <v>325573</v>
      </c>
      <c r="I56" s="68">
        <v>360</v>
      </c>
      <c r="J56" s="68">
        <f t="shared" si="2"/>
        <v>595143</v>
      </c>
      <c r="K56" s="68">
        <v>780</v>
      </c>
      <c r="M56" s="64" t="str">
        <f t="shared" si="3"/>
        <v>1855 a 1857</v>
      </c>
      <c r="N56" s="82">
        <f t="shared" si="1"/>
        <v>0.20221606648199453</v>
      </c>
    </row>
    <row r="57" spans="1:14" x14ac:dyDescent="0.15">
      <c r="A57" s="64" t="s">
        <v>737</v>
      </c>
      <c r="B57" s="68">
        <v>353</v>
      </c>
      <c r="C57" s="68">
        <v>782</v>
      </c>
      <c r="D57" s="68">
        <v>219344</v>
      </c>
      <c r="E57" s="68">
        <v>840</v>
      </c>
      <c r="F57" s="68">
        <v>5643</v>
      </c>
      <c r="G57" s="68">
        <v>536</v>
      </c>
      <c r="H57" s="68">
        <v>225741</v>
      </c>
      <c r="I57" s="68">
        <v>440</v>
      </c>
      <c r="J57" s="68">
        <v>445086</v>
      </c>
      <c r="K57" s="68">
        <v>280</v>
      </c>
      <c r="M57" s="64" t="str">
        <f t="shared" si="3"/>
        <v>1857 a 1858</v>
      </c>
      <c r="N57" s="82">
        <f t="shared" si="1"/>
        <v>-0.18663594470046085</v>
      </c>
    </row>
    <row r="58" spans="1:14" x14ac:dyDescent="0.15">
      <c r="A58" s="64" t="s">
        <v>738</v>
      </c>
      <c r="B58" s="68">
        <v>113</v>
      </c>
      <c r="C58" s="68">
        <v>937</v>
      </c>
      <c r="D58" s="68">
        <v>70640</v>
      </c>
      <c r="E58" s="68">
        <v>940</v>
      </c>
      <c r="F58" s="68">
        <v>6030</v>
      </c>
      <c r="G58" s="68">
        <v>965</v>
      </c>
      <c r="H58" s="68">
        <v>241238</v>
      </c>
      <c r="I58" s="68">
        <v>600</v>
      </c>
      <c r="J58" s="68">
        <v>311879</v>
      </c>
      <c r="K58" s="68">
        <v>540</v>
      </c>
      <c r="M58" s="64" t="str">
        <f t="shared" si="3"/>
        <v>1858 a 1859</v>
      </c>
      <c r="N58" s="82">
        <f t="shared" si="1"/>
        <v>-0.67988668555240794</v>
      </c>
    </row>
    <row r="59" spans="1:14" x14ac:dyDescent="0.15">
      <c r="A59" s="64" t="s">
        <v>739</v>
      </c>
      <c r="B59" s="68">
        <v>263</v>
      </c>
      <c r="C59" s="68">
        <v>305</v>
      </c>
      <c r="D59" s="68">
        <v>113249</v>
      </c>
      <c r="E59" s="68">
        <v>100</v>
      </c>
      <c r="F59" s="68">
        <v>5172</v>
      </c>
      <c r="G59" s="68">
        <v>487</v>
      </c>
      <c r="H59" s="68">
        <v>206899</v>
      </c>
      <c r="I59" s="68">
        <v>480</v>
      </c>
      <c r="J59" s="68">
        <v>370148</v>
      </c>
      <c r="K59" s="68">
        <v>580</v>
      </c>
      <c r="M59" s="64" t="str">
        <f t="shared" si="3"/>
        <v>1859 a 1860</v>
      </c>
      <c r="N59" s="82">
        <f t="shared" si="1"/>
        <v>1.3274336283185839</v>
      </c>
    </row>
    <row r="60" spans="1:14" x14ac:dyDescent="0.15">
      <c r="A60" s="64" t="s">
        <v>740</v>
      </c>
      <c r="B60" s="68">
        <v>13</v>
      </c>
      <c r="C60" s="68">
        <v>463</v>
      </c>
      <c r="D60" s="68">
        <v>8347</v>
      </c>
      <c r="E60" s="68">
        <v>60</v>
      </c>
      <c r="F60" s="68">
        <v>506</v>
      </c>
      <c r="G60" s="68">
        <v>9</v>
      </c>
      <c r="H60" s="68">
        <v>20240</v>
      </c>
      <c r="I60" s="68">
        <v>360</v>
      </c>
      <c r="J60" s="68">
        <f t="shared" si="2"/>
        <v>28587</v>
      </c>
      <c r="K60" s="68">
        <v>420</v>
      </c>
      <c r="M60" s="64" t="str">
        <f t="shared" si="3"/>
        <v>1859 a 1861</v>
      </c>
      <c r="N60" s="82">
        <f t="shared" si="1"/>
        <v>-0.95057034220532322</v>
      </c>
    </row>
    <row r="61" spans="1:14" x14ac:dyDescent="0.15">
      <c r="A61" s="64" t="s">
        <v>741</v>
      </c>
      <c r="B61" s="68">
        <v>180</v>
      </c>
      <c r="C61" s="68">
        <v>387</v>
      </c>
      <c r="D61" s="68">
        <v>111839</v>
      </c>
      <c r="E61" s="68">
        <v>940</v>
      </c>
      <c r="F61" s="68">
        <v>2121</v>
      </c>
      <c r="G61" s="68">
        <v>374</v>
      </c>
      <c r="H61" s="68">
        <v>84854</v>
      </c>
      <c r="I61" s="68">
        <v>960</v>
      </c>
      <c r="J61" s="68">
        <v>196694</v>
      </c>
      <c r="K61" s="68">
        <v>900</v>
      </c>
      <c r="M61" s="64" t="str">
        <f t="shared" si="3"/>
        <v>1861 a 1862</v>
      </c>
      <c r="N61" s="82"/>
    </row>
    <row r="62" spans="1:14" x14ac:dyDescent="0.15">
      <c r="A62" s="64" t="s">
        <v>742</v>
      </c>
      <c r="B62" s="68"/>
      <c r="C62" s="68"/>
      <c r="D62" s="68"/>
      <c r="E62" s="68"/>
      <c r="F62" s="68">
        <v>746</v>
      </c>
      <c r="G62" s="68">
        <v>208</v>
      </c>
      <c r="H62" s="68">
        <v>29848</v>
      </c>
      <c r="I62" s="68">
        <v>320</v>
      </c>
      <c r="J62" s="68">
        <f t="shared" si="2"/>
        <v>29848</v>
      </c>
      <c r="K62" s="68">
        <v>320</v>
      </c>
      <c r="M62" s="64" t="str">
        <f t="shared" si="3"/>
        <v>1862 a 1863</v>
      </c>
      <c r="N62" s="82"/>
    </row>
    <row r="63" spans="1:14" x14ac:dyDescent="0.15">
      <c r="A63" s="64" t="s">
        <v>743</v>
      </c>
      <c r="B63" s="68">
        <v>55</v>
      </c>
      <c r="C63" s="68">
        <v>198</v>
      </c>
      <c r="D63" s="68">
        <v>34222</v>
      </c>
      <c r="E63" s="68">
        <v>760</v>
      </c>
      <c r="F63" s="68">
        <v>3549</v>
      </c>
      <c r="G63" s="68">
        <v>391</v>
      </c>
      <c r="H63" s="68">
        <v>141975</v>
      </c>
      <c r="I63" s="68">
        <v>640</v>
      </c>
      <c r="J63" s="68">
        <v>176198</v>
      </c>
      <c r="K63" s="68">
        <v>400</v>
      </c>
      <c r="M63" s="64" t="str">
        <f t="shared" si="3"/>
        <v>1863 a 1864</v>
      </c>
      <c r="N63" s="82"/>
    </row>
    <row r="64" spans="1:14" x14ac:dyDescent="0.15">
      <c r="A64" s="64" t="s">
        <v>744</v>
      </c>
      <c r="B64" s="68">
        <v>21</v>
      </c>
      <c r="C64" s="68">
        <v>124</v>
      </c>
      <c r="D64" s="68">
        <v>13096</v>
      </c>
      <c r="E64" s="68">
        <v>880</v>
      </c>
      <c r="F64" s="68">
        <v>2875</v>
      </c>
      <c r="G64" s="68">
        <v>567</v>
      </c>
      <c r="H64" s="68">
        <v>115022</v>
      </c>
      <c r="I64" s="68">
        <v>680</v>
      </c>
      <c r="J64" s="68">
        <v>128119</v>
      </c>
      <c r="K64" s="68">
        <v>560</v>
      </c>
      <c r="M64" s="64" t="str">
        <f t="shared" si="3"/>
        <v>1864 a 1865</v>
      </c>
      <c r="N64" s="82">
        <f t="shared" si="1"/>
        <v>-0.61818181818181817</v>
      </c>
    </row>
    <row r="65" spans="1:14" x14ac:dyDescent="0.15">
      <c r="A65" s="64" t="s">
        <v>745</v>
      </c>
      <c r="B65" s="68"/>
      <c r="C65" s="68"/>
      <c r="D65" s="68"/>
      <c r="E65" s="68"/>
      <c r="F65" s="68">
        <v>3313</v>
      </c>
      <c r="G65" s="68">
        <v>825</v>
      </c>
      <c r="H65" s="68">
        <v>132553</v>
      </c>
      <c r="I65" s="68"/>
      <c r="J65" s="68">
        <f t="shared" si="2"/>
        <v>132553</v>
      </c>
      <c r="K65" s="68"/>
      <c r="M65" s="64" t="str">
        <f t="shared" si="3"/>
        <v>1865 a 1866</v>
      </c>
      <c r="N65" s="82"/>
    </row>
    <row r="66" spans="1:14" x14ac:dyDescent="0.15">
      <c r="A66" s="64" t="s">
        <v>746</v>
      </c>
      <c r="B66" s="68">
        <v>28</v>
      </c>
      <c r="C66" s="68">
        <v>852</v>
      </c>
      <c r="D66" s="68">
        <v>17888</v>
      </c>
      <c r="E66" s="68">
        <v>240</v>
      </c>
      <c r="F66" s="68">
        <v>1959</v>
      </c>
      <c r="G66" s="68">
        <v>826</v>
      </c>
      <c r="H66" s="68">
        <v>78393</v>
      </c>
      <c r="I66" s="68">
        <v>40</v>
      </c>
      <c r="J66" s="68">
        <f t="shared" si="2"/>
        <v>96281</v>
      </c>
      <c r="K66" s="68">
        <v>280</v>
      </c>
      <c r="M66" s="64" t="str">
        <f t="shared" si="3"/>
        <v>1866 a 1867</v>
      </c>
      <c r="N66" s="82"/>
    </row>
    <row r="67" spans="1:14" x14ac:dyDescent="0.15">
      <c r="A67" s="64" t="s">
        <v>747</v>
      </c>
      <c r="B67" s="68">
        <v>132</v>
      </c>
      <c r="C67" s="68">
        <v>32</v>
      </c>
      <c r="D67" s="68">
        <v>81859</v>
      </c>
      <c r="E67" s="68">
        <v>840</v>
      </c>
      <c r="F67" s="68">
        <v>1494</v>
      </c>
      <c r="G67" s="68">
        <v>829</v>
      </c>
      <c r="H67" s="68">
        <v>59793</v>
      </c>
      <c r="I67" s="68">
        <v>160</v>
      </c>
      <c r="J67" s="68">
        <v>141653</v>
      </c>
      <c r="K67" s="68"/>
      <c r="M67" s="64" t="str">
        <f t="shared" si="3"/>
        <v>1867 a 1868</v>
      </c>
      <c r="N67" s="82"/>
    </row>
    <row r="68" spans="1:14" x14ac:dyDescent="0.15">
      <c r="A68" s="64" t="s">
        <v>748</v>
      </c>
      <c r="B68" s="68">
        <v>42</v>
      </c>
      <c r="C68" s="68">
        <v>21</v>
      </c>
      <c r="D68" s="68">
        <v>26053</v>
      </c>
      <c r="E68" s="68">
        <v>20</v>
      </c>
      <c r="F68" s="68">
        <v>2972</v>
      </c>
      <c r="G68" s="68">
        <v>28</v>
      </c>
      <c r="H68" s="68">
        <v>118881</v>
      </c>
      <c r="I68" s="68">
        <v>120</v>
      </c>
      <c r="J68" s="68">
        <f t="shared" si="2"/>
        <v>144934</v>
      </c>
      <c r="K68" s="68">
        <v>140</v>
      </c>
      <c r="M68" s="64" t="str">
        <f t="shared" si="3"/>
        <v>1868 a 1869</v>
      </c>
      <c r="N68" s="82">
        <f t="shared" si="1"/>
        <v>-0.68181818181818188</v>
      </c>
    </row>
    <row r="69" spans="1:14" x14ac:dyDescent="0.15">
      <c r="A69" s="64" t="s">
        <v>749</v>
      </c>
      <c r="B69" s="68">
        <v>29</v>
      </c>
      <c r="C69" s="68">
        <v>666</v>
      </c>
      <c r="D69" s="68">
        <v>18392</v>
      </c>
      <c r="E69" s="68">
        <v>920</v>
      </c>
      <c r="F69" s="68">
        <v>2771</v>
      </c>
      <c r="G69" s="68">
        <v>816</v>
      </c>
      <c r="H69" s="68">
        <v>110872</v>
      </c>
      <c r="I69" s="68">
        <v>640</v>
      </c>
      <c r="J69" s="68">
        <v>129265</v>
      </c>
      <c r="K69" s="68">
        <v>560</v>
      </c>
      <c r="M69" s="64" t="str">
        <f t="shared" si="3"/>
        <v>1869 a 1870</v>
      </c>
      <c r="N69" s="82">
        <f t="shared" si="1"/>
        <v>-0.30952380952380953</v>
      </c>
    </row>
    <row r="70" spans="1:14" x14ac:dyDescent="0.15">
      <c r="A70" s="64" t="s">
        <v>750</v>
      </c>
      <c r="B70" s="68">
        <v>74</v>
      </c>
      <c r="C70" s="68">
        <v>950</v>
      </c>
      <c r="D70" s="68">
        <v>46469</v>
      </c>
      <c r="E70" s="68"/>
      <c r="F70" s="68">
        <v>5307</v>
      </c>
      <c r="G70" s="68">
        <v>165</v>
      </c>
      <c r="H70" s="68">
        <v>212286</v>
      </c>
      <c r="I70" s="68">
        <v>600</v>
      </c>
      <c r="J70" s="68">
        <f t="shared" si="2"/>
        <v>258755</v>
      </c>
      <c r="K70" s="68">
        <v>600</v>
      </c>
      <c r="M70" s="64" t="str">
        <f t="shared" si="3"/>
        <v>1870 a 1871</v>
      </c>
      <c r="N70" s="82"/>
    </row>
    <row r="71" spans="1:14" x14ac:dyDescent="0.15">
      <c r="A71" s="64" t="s">
        <v>751</v>
      </c>
      <c r="B71" s="68">
        <v>59</v>
      </c>
      <c r="C71" s="68">
        <v>305</v>
      </c>
      <c r="D71" s="68">
        <v>36769</v>
      </c>
      <c r="E71" s="68">
        <v>100</v>
      </c>
      <c r="F71" s="68">
        <v>2004</v>
      </c>
      <c r="G71" s="68">
        <v>255</v>
      </c>
      <c r="H71" s="68">
        <v>80170</v>
      </c>
      <c r="I71" s="68">
        <v>200</v>
      </c>
      <c r="J71" s="68">
        <v>111939</v>
      </c>
      <c r="K71" s="68">
        <v>300</v>
      </c>
      <c r="M71" s="64" t="str">
        <f t="shared" si="3"/>
        <v>1871 a 1872</v>
      </c>
      <c r="N71" s="82">
        <f t="shared" si="1"/>
        <v>-0.20270270270270274</v>
      </c>
    </row>
    <row r="72" spans="1:14" x14ac:dyDescent="0.15">
      <c r="A72" s="64" t="s">
        <v>752</v>
      </c>
      <c r="B72" s="68">
        <v>75</v>
      </c>
      <c r="C72" s="68">
        <v>717</v>
      </c>
      <c r="D72" s="68">
        <v>46944</v>
      </c>
      <c r="E72" s="68">
        <v>540</v>
      </c>
      <c r="F72" s="68">
        <v>1841</v>
      </c>
      <c r="G72" s="68">
        <v>550</v>
      </c>
      <c r="H72" s="68">
        <v>73662</v>
      </c>
      <c r="J72" s="68">
        <f t="shared" si="2"/>
        <v>120606</v>
      </c>
      <c r="K72" s="68">
        <v>540</v>
      </c>
      <c r="M72" s="64" t="str">
        <f t="shared" si="3"/>
        <v>1872 a 1873</v>
      </c>
      <c r="N72" s="82">
        <f t="shared" si="1"/>
        <v>0.27118644067796605</v>
      </c>
    </row>
    <row r="73" spans="1:14" x14ac:dyDescent="0.15">
      <c r="B73" s="75">
        <f t="shared" ref="B73:K73" si="4">+SUM(B8:B72)</f>
        <v>166056</v>
      </c>
      <c r="C73" s="75">
        <f t="shared" si="4"/>
        <v>31439</v>
      </c>
      <c r="D73" s="75">
        <f t="shared" si="4"/>
        <v>102870085</v>
      </c>
      <c r="E73" s="75">
        <f t="shared" si="4"/>
        <v>27180</v>
      </c>
      <c r="F73" s="75">
        <f t="shared" si="4"/>
        <v>149001</v>
      </c>
      <c r="G73" s="75">
        <f t="shared" si="4"/>
        <v>26170</v>
      </c>
      <c r="H73" s="75">
        <f t="shared" si="4"/>
        <v>5463475</v>
      </c>
      <c r="I73" s="75">
        <f t="shared" si="4"/>
        <v>11800</v>
      </c>
      <c r="J73" s="75">
        <f t="shared" si="4"/>
        <v>108932673</v>
      </c>
      <c r="K73" s="75">
        <f t="shared" si="4"/>
        <v>23820</v>
      </c>
    </row>
    <row r="74" spans="1:14" x14ac:dyDescent="0.15">
      <c r="A74" s="64" t="s">
        <v>753</v>
      </c>
      <c r="B74" s="75">
        <v>166087</v>
      </c>
      <c r="C74" s="75">
        <v>439</v>
      </c>
      <c r="D74" s="75">
        <v>102974212</v>
      </c>
      <c r="E74" s="75">
        <v>180</v>
      </c>
      <c r="F74" s="75">
        <v>149087</v>
      </c>
      <c r="H74" s="75">
        <v>55963486</v>
      </c>
      <c r="I74" s="75">
        <v>800</v>
      </c>
      <c r="J74" s="75">
        <v>108937698</v>
      </c>
      <c r="K74" s="75">
        <v>980</v>
      </c>
    </row>
    <row r="76" spans="1:14" x14ac:dyDescent="0.15">
      <c r="A76" s="64" t="s">
        <v>754</v>
      </c>
    </row>
  </sheetData>
  <mergeCells count="18">
    <mergeCell ref="H6:I6"/>
    <mergeCell ref="J6:K6"/>
    <mergeCell ref="F8:F13"/>
    <mergeCell ref="G8:G13"/>
    <mergeCell ref="H8:H13"/>
    <mergeCell ref="I8:I13"/>
    <mergeCell ref="J8:J13"/>
    <mergeCell ref="K8:K13"/>
    <mergeCell ref="A1:K1"/>
    <mergeCell ref="A2:K2"/>
    <mergeCell ref="A3:K3"/>
    <mergeCell ref="A5:A7"/>
    <mergeCell ref="B5:E5"/>
    <mergeCell ref="F5:I5"/>
    <mergeCell ref="J5:K5"/>
    <mergeCell ref="B6:C6"/>
    <mergeCell ref="D6:E6"/>
    <mergeCell ref="F6:G6"/>
  </mergeCells>
  <pageMargins left="0.7" right="0.7" top="0.75" bottom="0.75" header="0" footer="0"/>
  <pageSetup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
  <sheetViews>
    <sheetView workbookViewId="0">
      <selection activeCell="B2" sqref="B2"/>
    </sheetView>
  </sheetViews>
  <sheetFormatPr baseColWidth="10" defaultRowHeight="13" x14ac:dyDescent="0.15"/>
  <cols>
    <col min="1" max="23" width="10.83203125" style="64"/>
    <col min="24" max="25" width="12.5" style="64" customWidth="1"/>
    <col min="26" max="16384" width="10.83203125" style="64"/>
  </cols>
  <sheetData>
    <row r="1" spans="1:37" x14ac:dyDescent="0.15">
      <c r="A1" s="63" t="s">
        <v>755</v>
      </c>
      <c r="B1" s="63"/>
      <c r="C1" s="63"/>
      <c r="D1" s="63"/>
      <c r="E1" s="63"/>
      <c r="F1" s="63"/>
      <c r="G1" s="63"/>
      <c r="H1" s="63"/>
      <c r="I1" s="63"/>
      <c r="J1" s="63"/>
      <c r="K1" s="63"/>
      <c r="L1" s="63"/>
      <c r="M1" s="63"/>
      <c r="N1" s="63"/>
      <c r="O1" s="63"/>
      <c r="P1" s="63"/>
      <c r="Q1" s="63"/>
      <c r="R1" s="63"/>
      <c r="S1" s="63"/>
      <c r="T1" s="63"/>
      <c r="U1" s="63"/>
      <c r="V1" s="63"/>
      <c r="W1" s="63"/>
      <c r="X1" s="63"/>
      <c r="Y1" s="63"/>
      <c r="Z1" s="63"/>
      <c r="AA1" s="63"/>
      <c r="AB1" s="63"/>
    </row>
    <row r="3" spans="1:37" x14ac:dyDescent="0.15">
      <c r="A3" s="105" t="s">
        <v>522</v>
      </c>
      <c r="B3" s="63" t="s">
        <v>756</v>
      </c>
      <c r="C3" s="63"/>
      <c r="D3" s="63"/>
      <c r="E3" s="63"/>
      <c r="F3" s="63"/>
      <c r="G3" s="63"/>
      <c r="H3" s="99"/>
      <c r="I3" s="63" t="s">
        <v>757</v>
      </c>
      <c r="J3" s="63"/>
      <c r="K3" s="63"/>
      <c r="L3" s="63"/>
      <c r="M3" s="63"/>
      <c r="N3" s="63"/>
      <c r="O3" s="63"/>
      <c r="P3" s="63"/>
      <c r="Q3" s="63"/>
      <c r="R3" s="63"/>
      <c r="S3" s="63"/>
      <c r="T3" s="63"/>
      <c r="U3" s="63"/>
      <c r="V3" s="63"/>
      <c r="W3" s="63"/>
      <c r="X3" s="63"/>
      <c r="Y3" s="63"/>
      <c r="Z3" s="63"/>
      <c r="AA3" s="63"/>
      <c r="AB3" s="63"/>
    </row>
    <row r="4" spans="1:37" x14ac:dyDescent="0.15">
      <c r="A4" s="105"/>
      <c r="B4" s="63" t="s">
        <v>677</v>
      </c>
      <c r="C4" s="63"/>
      <c r="D4" s="63"/>
      <c r="E4" s="63" t="s">
        <v>678</v>
      </c>
      <c r="F4" s="63"/>
      <c r="G4" s="63"/>
      <c r="H4" s="63"/>
      <c r="I4" s="63" t="s">
        <v>758</v>
      </c>
      <c r="J4" s="63"/>
      <c r="K4" s="63"/>
      <c r="L4" s="63"/>
      <c r="M4" s="63"/>
      <c r="N4" s="63" t="s">
        <v>759</v>
      </c>
      <c r="O4" s="63"/>
      <c r="P4" s="63"/>
      <c r="Q4" s="63"/>
      <c r="R4" s="63"/>
      <c r="S4" s="63"/>
      <c r="T4" s="63"/>
      <c r="U4" s="63"/>
      <c r="V4" s="63"/>
      <c r="W4" s="63"/>
      <c r="X4" s="63" t="s">
        <v>105</v>
      </c>
      <c r="Y4" s="63"/>
      <c r="Z4" s="63"/>
      <c r="AA4" s="63"/>
      <c r="AB4" s="63"/>
    </row>
    <row r="5" spans="1:37" ht="39" x14ac:dyDescent="0.15">
      <c r="A5" s="105"/>
      <c r="B5" s="108" t="s">
        <v>760</v>
      </c>
      <c r="C5" s="108"/>
      <c r="D5" s="99" t="s">
        <v>681</v>
      </c>
      <c r="E5" s="79" t="s">
        <v>760</v>
      </c>
      <c r="F5" s="79"/>
      <c r="G5" s="63" t="s">
        <v>681</v>
      </c>
      <c r="H5" s="63"/>
      <c r="I5" s="80" t="s">
        <v>761</v>
      </c>
      <c r="J5" s="99" t="s">
        <v>762</v>
      </c>
      <c r="K5" s="100" t="s">
        <v>763</v>
      </c>
      <c r="L5" s="100" t="s">
        <v>764</v>
      </c>
      <c r="M5" s="100" t="s">
        <v>765</v>
      </c>
      <c r="N5" s="80" t="s">
        <v>685</v>
      </c>
      <c r="O5" s="99" t="s">
        <v>766</v>
      </c>
      <c r="P5" s="100" t="s">
        <v>685</v>
      </c>
      <c r="Q5" s="100" t="s">
        <v>767</v>
      </c>
      <c r="R5" s="108" t="s">
        <v>768</v>
      </c>
      <c r="S5" s="108"/>
      <c r="T5" s="108" t="s">
        <v>769</v>
      </c>
      <c r="U5" s="108"/>
      <c r="V5" s="109">
        <v>2.5</v>
      </c>
      <c r="W5" s="108"/>
      <c r="X5" s="100" t="s">
        <v>770</v>
      </c>
      <c r="Y5" s="79" t="s">
        <v>771</v>
      </c>
      <c r="Z5" s="79"/>
      <c r="AA5" s="79" t="s">
        <v>772</v>
      </c>
      <c r="AB5" s="79"/>
    </row>
    <row r="6" spans="1:37" x14ac:dyDescent="0.15">
      <c r="A6" s="105"/>
      <c r="B6" s="99" t="s">
        <v>683</v>
      </c>
      <c r="C6" s="99" t="s">
        <v>773</v>
      </c>
      <c r="D6" s="99" t="s">
        <v>774</v>
      </c>
      <c r="E6" s="99" t="s">
        <v>683</v>
      </c>
      <c r="F6" s="99" t="s">
        <v>773</v>
      </c>
      <c r="G6" s="99" t="s">
        <v>685</v>
      </c>
      <c r="H6" s="99" t="s">
        <v>686</v>
      </c>
      <c r="I6" s="99" t="s">
        <v>774</v>
      </c>
      <c r="J6" s="99" t="s">
        <v>774</v>
      </c>
      <c r="K6" s="99"/>
      <c r="L6" s="99"/>
      <c r="M6" s="99" t="s">
        <v>774</v>
      </c>
      <c r="N6" s="99" t="s">
        <v>774</v>
      </c>
      <c r="O6" s="99" t="s">
        <v>774</v>
      </c>
      <c r="P6" s="99" t="s">
        <v>775</v>
      </c>
      <c r="Q6" s="99" t="s">
        <v>774</v>
      </c>
      <c r="R6" s="99" t="s">
        <v>774</v>
      </c>
      <c r="S6" s="99" t="s">
        <v>775</v>
      </c>
      <c r="T6" s="99" t="s">
        <v>774</v>
      </c>
      <c r="U6" s="99" t="s">
        <v>775</v>
      </c>
      <c r="V6" s="99" t="s">
        <v>774</v>
      </c>
      <c r="W6" s="99" t="s">
        <v>775</v>
      </c>
      <c r="X6" s="99" t="s">
        <v>774</v>
      </c>
      <c r="Y6" s="99" t="s">
        <v>774</v>
      </c>
      <c r="Z6" s="99" t="s">
        <v>775</v>
      </c>
      <c r="AA6" s="99" t="s">
        <v>774</v>
      </c>
      <c r="AB6" s="99" t="s">
        <v>775</v>
      </c>
      <c r="AC6" s="85"/>
      <c r="AD6" s="85"/>
      <c r="AE6" s="85"/>
      <c r="AF6" s="85"/>
      <c r="AG6" s="85"/>
      <c r="AH6" s="85"/>
      <c r="AI6" s="85"/>
      <c r="AJ6" s="85"/>
      <c r="AK6" s="85"/>
    </row>
    <row r="7" spans="1:37" x14ac:dyDescent="0.15">
      <c r="A7" s="64" t="s">
        <v>738</v>
      </c>
      <c r="B7" s="64">
        <v>113</v>
      </c>
      <c r="C7" s="64">
        <v>937</v>
      </c>
      <c r="D7" s="68">
        <v>70640</v>
      </c>
      <c r="E7" s="68">
        <v>6030</v>
      </c>
      <c r="F7" s="64">
        <v>966</v>
      </c>
      <c r="G7" s="68">
        <v>241238</v>
      </c>
      <c r="H7" s="68">
        <v>640</v>
      </c>
      <c r="I7" s="68">
        <v>40040</v>
      </c>
      <c r="J7" s="68">
        <v>34810</v>
      </c>
      <c r="K7" s="68"/>
      <c r="L7" s="68"/>
      <c r="M7" s="68"/>
      <c r="N7" s="68">
        <v>220789</v>
      </c>
      <c r="O7" s="68"/>
      <c r="P7" s="68"/>
      <c r="Q7" s="68"/>
      <c r="R7" s="68">
        <v>6589</v>
      </c>
      <c r="S7" s="68">
        <v>700</v>
      </c>
      <c r="T7" s="68">
        <v>2730</v>
      </c>
      <c r="U7" s="68">
        <v>300</v>
      </c>
      <c r="V7" s="68"/>
      <c r="W7" s="68"/>
      <c r="X7" s="68">
        <v>74850</v>
      </c>
      <c r="Y7" s="68">
        <v>230109</v>
      </c>
      <c r="Z7" s="68"/>
      <c r="AA7" s="68">
        <f>+Y7+X7</f>
        <v>304959</v>
      </c>
      <c r="AB7" s="68"/>
    </row>
    <row r="8" spans="1:37" x14ac:dyDescent="0.15">
      <c r="A8" s="64" t="s">
        <v>739</v>
      </c>
      <c r="B8" s="64">
        <v>263</v>
      </c>
      <c r="C8" s="64">
        <v>305</v>
      </c>
      <c r="D8" s="68">
        <v>163249</v>
      </c>
      <c r="E8" s="68">
        <v>5172</v>
      </c>
      <c r="F8" s="64">
        <v>487</v>
      </c>
      <c r="G8" s="68">
        <v>206899</v>
      </c>
      <c r="H8" s="68">
        <v>480</v>
      </c>
      <c r="I8" s="68"/>
      <c r="J8" s="68">
        <v>96870</v>
      </c>
      <c r="K8" s="68"/>
      <c r="L8" s="68"/>
      <c r="M8" s="68"/>
      <c r="N8" s="68">
        <v>499330</v>
      </c>
      <c r="O8" s="68"/>
      <c r="P8" s="68"/>
      <c r="Q8" s="68"/>
      <c r="R8" s="68">
        <v>2006</v>
      </c>
      <c r="S8" s="68">
        <v>200</v>
      </c>
      <c r="T8" s="68">
        <v>3606</v>
      </c>
      <c r="U8" s="68">
        <v>450</v>
      </c>
      <c r="V8" s="68">
        <v>4646</v>
      </c>
      <c r="W8" s="68">
        <v>75</v>
      </c>
      <c r="X8" s="68">
        <v>96870</v>
      </c>
      <c r="Y8" s="68">
        <v>209588</v>
      </c>
      <c r="Z8" s="68">
        <v>725</v>
      </c>
      <c r="AA8" s="68">
        <f t="shared" ref="AA8:AA21" si="0">+Y8+X8</f>
        <v>306458</v>
      </c>
      <c r="AB8" s="68">
        <v>725</v>
      </c>
    </row>
    <row r="9" spans="1:37" x14ac:dyDescent="0.15">
      <c r="A9" s="64" t="s">
        <v>740</v>
      </c>
      <c r="B9" s="64">
        <v>13</v>
      </c>
      <c r="C9" s="64">
        <v>463</v>
      </c>
      <c r="D9" s="68">
        <v>8347</v>
      </c>
      <c r="E9" s="68">
        <v>506</v>
      </c>
      <c r="F9" s="64">
        <v>9</v>
      </c>
      <c r="G9" s="68">
        <v>20240</v>
      </c>
      <c r="H9" s="68">
        <v>350</v>
      </c>
      <c r="I9" s="68"/>
      <c r="J9" s="68">
        <v>8840</v>
      </c>
      <c r="K9" s="68"/>
      <c r="L9" s="68"/>
      <c r="M9" s="68"/>
      <c r="N9" s="68">
        <v>20240</v>
      </c>
      <c r="O9" s="68"/>
      <c r="P9" s="68"/>
      <c r="Q9" s="68"/>
      <c r="R9" s="68"/>
      <c r="S9" s="68"/>
      <c r="T9" s="68"/>
      <c r="U9" s="68"/>
      <c r="V9" s="68"/>
      <c r="W9" s="68"/>
      <c r="X9" s="68">
        <v>8340</v>
      </c>
      <c r="Y9" s="68">
        <v>20240</v>
      </c>
      <c r="Z9" s="68"/>
      <c r="AA9" s="68">
        <f t="shared" si="0"/>
        <v>28580</v>
      </c>
      <c r="AB9" s="68"/>
    </row>
    <row r="10" spans="1:37" x14ac:dyDescent="0.15">
      <c r="A10" s="64" t="s">
        <v>741</v>
      </c>
      <c r="B10" s="64">
        <v>180</v>
      </c>
      <c r="C10" s="64">
        <v>387</v>
      </c>
      <c r="D10" s="68">
        <v>112460</v>
      </c>
      <c r="E10" s="68">
        <v>2121</v>
      </c>
      <c r="F10" s="64">
        <v>347</v>
      </c>
      <c r="G10" s="68">
        <v>84988</v>
      </c>
      <c r="H10" s="68"/>
      <c r="I10" s="68"/>
      <c r="J10" s="68">
        <v>112460</v>
      </c>
      <c r="K10" s="68"/>
      <c r="L10" s="68"/>
      <c r="M10" s="68"/>
      <c r="N10" s="68">
        <v>54900</v>
      </c>
      <c r="O10" s="68"/>
      <c r="P10" s="68"/>
      <c r="Q10" s="68"/>
      <c r="R10" s="68">
        <v>20080</v>
      </c>
      <c r="S10" s="68"/>
      <c r="T10" s="68">
        <v>6008</v>
      </c>
      <c r="U10" s="68"/>
      <c r="V10" s="68">
        <v>4000</v>
      </c>
      <c r="W10" s="68"/>
      <c r="X10" s="68">
        <v>112460</v>
      </c>
      <c r="Y10" s="68">
        <v>84988</v>
      </c>
      <c r="Z10" s="68"/>
      <c r="AA10" s="68">
        <f t="shared" si="0"/>
        <v>197448</v>
      </c>
      <c r="AB10" s="68"/>
    </row>
    <row r="11" spans="1:37" x14ac:dyDescent="0.15">
      <c r="A11" s="64" t="s">
        <v>742</v>
      </c>
      <c r="D11" s="68"/>
      <c r="E11" s="68">
        <v>746</v>
      </c>
      <c r="F11" s="64">
        <v>208</v>
      </c>
      <c r="G11" s="68">
        <v>28842</v>
      </c>
      <c r="H11" s="68">
        <v>200</v>
      </c>
      <c r="I11" s="68"/>
      <c r="J11" s="68"/>
      <c r="K11" s="68"/>
      <c r="L11" s="68"/>
      <c r="M11" s="68"/>
      <c r="N11" s="68">
        <v>18042</v>
      </c>
      <c r="O11" s="68"/>
      <c r="P11" s="68"/>
      <c r="Q11" s="68"/>
      <c r="R11" s="68">
        <v>9600</v>
      </c>
      <c r="S11" s="68"/>
      <c r="T11" s="68"/>
      <c r="U11" s="68"/>
      <c r="V11" s="68">
        <v>1200</v>
      </c>
      <c r="W11" s="68"/>
      <c r="X11" s="68"/>
      <c r="Y11" s="68">
        <v>28842</v>
      </c>
      <c r="Z11" s="68"/>
      <c r="AA11" s="68">
        <f t="shared" si="0"/>
        <v>28842</v>
      </c>
      <c r="AB11" s="68"/>
    </row>
    <row r="12" spans="1:37" x14ac:dyDescent="0.15">
      <c r="A12" s="64" t="s">
        <v>743</v>
      </c>
      <c r="B12" s="64">
        <v>53</v>
      </c>
      <c r="C12" s="64">
        <v>198</v>
      </c>
      <c r="D12" s="68">
        <v>32982</v>
      </c>
      <c r="E12" s="68">
        <v>3549</v>
      </c>
      <c r="F12" s="64">
        <v>391</v>
      </c>
      <c r="G12" s="68">
        <v>141975</v>
      </c>
      <c r="H12" s="68">
        <v>640</v>
      </c>
      <c r="I12" s="68"/>
      <c r="J12" s="68">
        <v>25180</v>
      </c>
      <c r="K12" s="68"/>
      <c r="L12" s="68"/>
      <c r="M12" s="68"/>
      <c r="N12" s="68">
        <v>104242</v>
      </c>
      <c r="O12" s="68"/>
      <c r="P12" s="68"/>
      <c r="Q12" s="68"/>
      <c r="R12" s="68"/>
      <c r="S12" s="68"/>
      <c r="T12" s="68">
        <v>1382</v>
      </c>
      <c r="U12" s="68">
        <v>700</v>
      </c>
      <c r="V12" s="68">
        <v>10871</v>
      </c>
      <c r="W12" s="68">
        <v>471</v>
      </c>
      <c r="X12" s="68">
        <v>25180</v>
      </c>
      <c r="Y12" s="68">
        <v>116526</v>
      </c>
      <c r="Z12" s="68">
        <v>175</v>
      </c>
      <c r="AA12" s="68">
        <f t="shared" si="0"/>
        <v>141706</v>
      </c>
      <c r="AB12" s="68">
        <v>175</v>
      </c>
    </row>
    <row r="13" spans="1:37" x14ac:dyDescent="0.15">
      <c r="A13" s="64" t="s">
        <v>744</v>
      </c>
      <c r="B13" s="64">
        <v>21</v>
      </c>
      <c r="C13" s="64">
        <v>122</v>
      </c>
      <c r="D13" s="68">
        <v>13095</v>
      </c>
      <c r="E13" s="68">
        <v>2875</v>
      </c>
      <c r="F13" s="64">
        <v>567</v>
      </c>
      <c r="G13" s="68">
        <v>115022</v>
      </c>
      <c r="H13" s="68">
        <v>680</v>
      </c>
      <c r="I13" s="68"/>
      <c r="J13" s="68">
        <v>17010</v>
      </c>
      <c r="K13" s="68"/>
      <c r="L13" s="68"/>
      <c r="M13" s="68"/>
      <c r="N13" s="68">
        <v>121914</v>
      </c>
      <c r="O13" s="68"/>
      <c r="P13" s="68"/>
      <c r="Q13" s="68"/>
      <c r="R13" s="68">
        <v>3884</v>
      </c>
      <c r="S13" s="68">
        <v>200</v>
      </c>
      <c r="T13" s="68">
        <v>1457</v>
      </c>
      <c r="U13" s="68">
        <v>850</v>
      </c>
      <c r="V13" s="68">
        <v>5157</v>
      </c>
      <c r="W13" s="68">
        <v>100</v>
      </c>
      <c r="X13" s="68">
        <v>17010</v>
      </c>
      <c r="Y13" s="68">
        <v>132413</v>
      </c>
      <c r="Z13" s="68">
        <v>150</v>
      </c>
      <c r="AA13" s="68">
        <f t="shared" si="0"/>
        <v>149423</v>
      </c>
      <c r="AB13" s="68">
        <v>150</v>
      </c>
    </row>
    <row r="14" spans="1:37" x14ac:dyDescent="0.15">
      <c r="A14" s="64" t="s">
        <v>745</v>
      </c>
      <c r="D14" s="68"/>
      <c r="E14" s="68">
        <v>3313</v>
      </c>
      <c r="F14" s="64">
        <v>825</v>
      </c>
      <c r="G14" s="68">
        <v>132553</v>
      </c>
      <c r="H14" s="68"/>
      <c r="I14" s="68"/>
      <c r="J14" s="68"/>
      <c r="K14" s="68"/>
      <c r="L14" s="68"/>
      <c r="M14" s="68"/>
      <c r="N14" s="68">
        <v>91330</v>
      </c>
      <c r="O14" s="68"/>
      <c r="P14" s="68"/>
      <c r="Q14" s="68"/>
      <c r="R14" s="68">
        <v>11186</v>
      </c>
      <c r="S14" s="68">
        <v>800</v>
      </c>
      <c r="T14" s="68"/>
      <c r="U14" s="68"/>
      <c r="V14" s="68">
        <v>6663</v>
      </c>
      <c r="W14" s="68">
        <v>375</v>
      </c>
      <c r="X14" s="68"/>
      <c r="Y14" s="68">
        <v>109180</v>
      </c>
      <c r="Z14" s="68">
        <v>175</v>
      </c>
      <c r="AA14" s="68">
        <f t="shared" si="0"/>
        <v>109180</v>
      </c>
      <c r="AB14" s="68">
        <v>175</v>
      </c>
    </row>
    <row r="15" spans="1:37" x14ac:dyDescent="0.15">
      <c r="A15" s="64" t="s">
        <v>746</v>
      </c>
      <c r="B15" s="64">
        <v>29</v>
      </c>
      <c r="C15" s="64">
        <v>414</v>
      </c>
      <c r="D15" s="68">
        <v>18234</v>
      </c>
      <c r="E15" s="68">
        <v>1959</v>
      </c>
      <c r="F15" s="64">
        <v>826</v>
      </c>
      <c r="G15" s="68">
        <v>78393</v>
      </c>
      <c r="H15" s="68">
        <v>40</v>
      </c>
      <c r="I15" s="68"/>
      <c r="J15" s="68">
        <v>17720</v>
      </c>
      <c r="K15" s="68"/>
      <c r="L15" s="68"/>
      <c r="M15" s="68"/>
      <c r="N15" s="68">
        <v>43768</v>
      </c>
      <c r="O15" s="68"/>
      <c r="P15" s="68"/>
      <c r="Q15" s="68"/>
      <c r="R15" s="68">
        <v>60509</v>
      </c>
      <c r="S15" s="68">
        <v>600</v>
      </c>
      <c r="T15" s="68"/>
      <c r="U15" s="68"/>
      <c r="V15" s="68">
        <v>5201</v>
      </c>
      <c r="W15" s="68">
        <v>100</v>
      </c>
      <c r="X15" s="68">
        <v>17720</v>
      </c>
      <c r="Y15" s="68">
        <v>109478</v>
      </c>
      <c r="Z15" s="68">
        <v>700</v>
      </c>
      <c r="AA15" s="68">
        <f t="shared" si="0"/>
        <v>127198</v>
      </c>
      <c r="AB15" s="68">
        <v>700</v>
      </c>
    </row>
    <row r="16" spans="1:37" x14ac:dyDescent="0.15">
      <c r="A16" s="64" t="s">
        <v>747</v>
      </c>
      <c r="B16" s="64">
        <v>132</v>
      </c>
      <c r="C16" s="64">
        <v>32</v>
      </c>
      <c r="D16" s="68">
        <v>81859</v>
      </c>
      <c r="E16" s="68">
        <v>1494</v>
      </c>
      <c r="F16" s="64">
        <v>829</v>
      </c>
      <c r="G16" s="68">
        <v>59793</v>
      </c>
      <c r="H16" s="68">
        <v>160</v>
      </c>
      <c r="I16" s="68"/>
      <c r="J16" s="68">
        <v>80400</v>
      </c>
      <c r="K16" s="68"/>
      <c r="L16" s="68"/>
      <c r="M16" s="68"/>
      <c r="N16" s="68">
        <v>16766</v>
      </c>
      <c r="O16" s="68">
        <v>4580</v>
      </c>
      <c r="P16" s="68">
        <v>500</v>
      </c>
      <c r="Q16" s="68"/>
      <c r="R16" s="68">
        <v>14557</v>
      </c>
      <c r="S16" s="68">
        <v>900</v>
      </c>
      <c r="T16" s="68">
        <v>18160</v>
      </c>
      <c r="U16" s="68">
        <v>850</v>
      </c>
      <c r="V16" s="68">
        <v>566</v>
      </c>
      <c r="W16" s="68">
        <v>200</v>
      </c>
      <c r="X16" s="68">
        <v>80400</v>
      </c>
      <c r="Y16" s="68">
        <v>54231</v>
      </c>
      <c r="Z16" s="68">
        <v>450</v>
      </c>
      <c r="AA16" s="68">
        <f t="shared" si="0"/>
        <v>134631</v>
      </c>
      <c r="AB16" s="68">
        <v>450</v>
      </c>
    </row>
    <row r="17" spans="1:28" x14ac:dyDescent="0.15">
      <c r="A17" s="64" t="s">
        <v>748</v>
      </c>
      <c r="B17" s="64">
        <v>42</v>
      </c>
      <c r="C17" s="64">
        <v>21</v>
      </c>
      <c r="D17" s="68">
        <v>26053</v>
      </c>
      <c r="E17" s="68">
        <v>2972</v>
      </c>
      <c r="F17" s="64">
        <v>28</v>
      </c>
      <c r="G17" s="68">
        <v>118881</v>
      </c>
      <c r="H17" s="68">
        <v>120</v>
      </c>
      <c r="I17" s="68"/>
      <c r="J17" s="68">
        <v>26200</v>
      </c>
      <c r="K17" s="68"/>
      <c r="L17" s="68"/>
      <c r="M17" s="68"/>
      <c r="N17" s="68"/>
      <c r="O17" s="68">
        <v>93466</v>
      </c>
      <c r="P17" s="68">
        <v>500</v>
      </c>
      <c r="Q17" s="68"/>
      <c r="R17" s="68">
        <v>8204</v>
      </c>
      <c r="S17" s="68">
        <v>600</v>
      </c>
      <c r="T17" s="68">
        <v>8640</v>
      </c>
      <c r="U17" s="68">
        <v>950</v>
      </c>
      <c r="V17" s="68">
        <v>4568</v>
      </c>
      <c r="W17" s="68">
        <v>225</v>
      </c>
      <c r="X17" s="68">
        <v>26200</v>
      </c>
      <c r="Y17" s="68">
        <v>114880</v>
      </c>
      <c r="Z17" s="68">
        <v>525</v>
      </c>
      <c r="AA17" s="68">
        <f t="shared" si="0"/>
        <v>141080</v>
      </c>
      <c r="AB17" s="68">
        <v>525</v>
      </c>
    </row>
    <row r="18" spans="1:28" x14ac:dyDescent="0.15">
      <c r="A18" s="64" t="s">
        <v>749</v>
      </c>
      <c r="B18" s="64">
        <v>29</v>
      </c>
      <c r="C18" s="64">
        <v>616</v>
      </c>
      <c r="D18" s="68">
        <v>18361</v>
      </c>
      <c r="E18" s="68">
        <v>2771</v>
      </c>
      <c r="F18" s="64">
        <v>816</v>
      </c>
      <c r="G18" s="68">
        <v>110840</v>
      </c>
      <c r="H18" s="68"/>
      <c r="I18" s="68">
        <v>16860</v>
      </c>
      <c r="J18" s="68"/>
      <c r="K18" s="68"/>
      <c r="L18" s="68"/>
      <c r="M18" s="68"/>
      <c r="N18" s="68"/>
      <c r="O18" s="68">
        <v>103123</v>
      </c>
      <c r="P18" s="68">
        <v>500</v>
      </c>
      <c r="Q18" s="68"/>
      <c r="R18" s="68"/>
      <c r="S18" s="68"/>
      <c r="T18" s="68">
        <v>6976</v>
      </c>
      <c r="U18" s="68">
        <v>300</v>
      </c>
      <c r="V18" s="68">
        <v>2307</v>
      </c>
      <c r="W18" s="68">
        <v>400</v>
      </c>
      <c r="X18" s="68">
        <v>16860</v>
      </c>
      <c r="Y18" s="68">
        <v>112407</v>
      </c>
      <c r="Z18" s="68">
        <v>200</v>
      </c>
      <c r="AA18" s="68">
        <f t="shared" si="0"/>
        <v>129267</v>
      </c>
      <c r="AB18" s="68">
        <v>200</v>
      </c>
    </row>
    <row r="19" spans="1:28" x14ac:dyDescent="0.15">
      <c r="A19" s="64" t="s">
        <v>750</v>
      </c>
      <c r="B19" s="64">
        <v>74</v>
      </c>
      <c r="C19" s="64">
        <v>954</v>
      </c>
      <c r="D19" s="68">
        <v>46471</v>
      </c>
      <c r="E19" s="68">
        <v>5307</v>
      </c>
      <c r="F19" s="64">
        <v>165</v>
      </c>
      <c r="G19" s="68">
        <v>212280</v>
      </c>
      <c r="H19" s="68"/>
      <c r="I19" s="68">
        <v>33820</v>
      </c>
      <c r="J19" s="68"/>
      <c r="K19" s="68"/>
      <c r="L19" s="68"/>
      <c r="M19" s="68"/>
      <c r="N19" s="68">
        <v>45672</v>
      </c>
      <c r="O19" s="68">
        <v>136426</v>
      </c>
      <c r="P19" s="68">
        <v>500</v>
      </c>
      <c r="Q19" s="68"/>
      <c r="R19" s="68">
        <v>14439</v>
      </c>
      <c r="S19" s="68">
        <v>400</v>
      </c>
      <c r="T19" s="68">
        <v>4984</v>
      </c>
      <c r="U19" s="68">
        <v>300</v>
      </c>
      <c r="V19" s="68">
        <v>10325</v>
      </c>
      <c r="W19" s="68">
        <v>300</v>
      </c>
      <c r="X19" s="68">
        <v>33820</v>
      </c>
      <c r="Y19" s="68">
        <v>211847</v>
      </c>
      <c r="Z19" s="68">
        <v>500</v>
      </c>
      <c r="AA19" s="68">
        <f t="shared" si="0"/>
        <v>245667</v>
      </c>
      <c r="AB19" s="68">
        <v>500</v>
      </c>
    </row>
    <row r="20" spans="1:28" x14ac:dyDescent="0.15">
      <c r="A20" s="64" t="s">
        <v>751</v>
      </c>
      <c r="B20" s="64">
        <v>59</v>
      </c>
      <c r="C20" s="64">
        <v>305</v>
      </c>
      <c r="D20" s="68">
        <v>36769</v>
      </c>
      <c r="E20" s="68">
        <v>2004</v>
      </c>
      <c r="F20" s="64">
        <v>255</v>
      </c>
      <c r="G20" s="68">
        <v>80170</v>
      </c>
      <c r="H20" s="68">
        <v>200</v>
      </c>
      <c r="I20" s="68">
        <v>29420</v>
      </c>
      <c r="J20" s="68"/>
      <c r="K20" s="68"/>
      <c r="L20" s="68"/>
      <c r="M20" s="68">
        <v>2712</v>
      </c>
      <c r="N20" s="68">
        <v>39610</v>
      </c>
      <c r="O20" s="68">
        <v>13525</v>
      </c>
      <c r="P20" s="68"/>
      <c r="Q20" s="68">
        <v>4790</v>
      </c>
      <c r="R20" s="68">
        <v>13289</v>
      </c>
      <c r="S20" s="68">
        <v>700</v>
      </c>
      <c r="T20" s="68">
        <v>5963</v>
      </c>
      <c r="U20" s="68">
        <v>350</v>
      </c>
      <c r="V20" s="68">
        <v>9192</v>
      </c>
      <c r="W20" s="68">
        <v>175</v>
      </c>
      <c r="X20" s="68">
        <v>32132</v>
      </c>
      <c r="Y20" s="68">
        <v>85370</v>
      </c>
      <c r="Z20" s="68">
        <v>225</v>
      </c>
      <c r="AA20" s="68">
        <f t="shared" si="0"/>
        <v>117502</v>
      </c>
      <c r="AB20" s="68">
        <v>225</v>
      </c>
    </row>
    <row r="21" spans="1:28" x14ac:dyDescent="0.15">
      <c r="A21" s="64" t="s">
        <v>752</v>
      </c>
      <c r="B21" s="64">
        <v>75</v>
      </c>
      <c r="C21" s="64">
        <v>717</v>
      </c>
      <c r="D21" s="68">
        <v>46944</v>
      </c>
      <c r="E21" s="68">
        <v>1841</v>
      </c>
      <c r="F21" s="64">
        <v>550</v>
      </c>
      <c r="G21" s="68">
        <v>73662</v>
      </c>
      <c r="H21" s="68"/>
      <c r="I21" s="68">
        <v>54620</v>
      </c>
      <c r="J21" s="68"/>
      <c r="K21" s="68"/>
      <c r="L21" s="68"/>
      <c r="M21" s="68">
        <v>3374</v>
      </c>
      <c r="N21" s="68"/>
      <c r="O21" s="68">
        <v>50612</v>
      </c>
      <c r="P21" s="68"/>
      <c r="Q21" s="68"/>
      <c r="R21" s="68">
        <v>4278</v>
      </c>
      <c r="S21" s="68"/>
      <c r="T21" s="68">
        <v>4437</v>
      </c>
      <c r="U21" s="68">
        <v>350</v>
      </c>
      <c r="V21" s="68">
        <v>7552</v>
      </c>
      <c r="W21" s="68">
        <v>475</v>
      </c>
      <c r="X21" s="68">
        <v>57994</v>
      </c>
      <c r="Y21" s="68">
        <v>66867</v>
      </c>
      <c r="Z21" s="68">
        <v>825</v>
      </c>
      <c r="AA21" s="68">
        <f t="shared" si="0"/>
        <v>124861</v>
      </c>
      <c r="AB21" s="68">
        <v>825</v>
      </c>
    </row>
    <row r="24" spans="1:28" x14ac:dyDescent="0.15">
      <c r="A24" s="64" t="s">
        <v>776</v>
      </c>
    </row>
  </sheetData>
  <mergeCells count="17">
    <mergeCell ref="AA5:AB5"/>
    <mergeCell ref="E5:F5"/>
    <mergeCell ref="G5:H5"/>
    <mergeCell ref="R5:S5"/>
    <mergeCell ref="T5:U5"/>
    <mergeCell ref="V5:W5"/>
    <mergeCell ref="Y5:Z5"/>
    <mergeCell ref="A1:AB1"/>
    <mergeCell ref="A3:A6"/>
    <mergeCell ref="B3:G3"/>
    <mergeCell ref="I3:AB3"/>
    <mergeCell ref="B4:D4"/>
    <mergeCell ref="E4:H4"/>
    <mergeCell ref="I4:M4"/>
    <mergeCell ref="N4:W4"/>
    <mergeCell ref="X4:AB4"/>
    <mergeCell ref="B5:C5"/>
  </mergeCells>
  <pageMargins left="0.7" right="0.7" top="0.75" bottom="0.75" header="0" footer="0"/>
  <pageSetup orientation="portrait" horizontalDpi="4294967293"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zoomScale="81" zoomScaleNormal="81" zoomScalePageLayoutView="81" workbookViewId="0">
      <selection activeCell="B2" sqref="B2"/>
    </sheetView>
  </sheetViews>
  <sheetFormatPr baseColWidth="10" defaultRowHeight="13" x14ac:dyDescent="0.15"/>
  <cols>
    <col min="1" max="4" width="10.83203125" style="64"/>
    <col min="5" max="5" width="13" style="64" customWidth="1"/>
    <col min="6" max="8" width="10.83203125" style="64"/>
    <col min="9" max="9" width="12.5" style="64" customWidth="1"/>
    <col min="10" max="16384" width="10.83203125" style="64"/>
  </cols>
  <sheetData>
    <row r="2" spans="1:11" x14ac:dyDescent="0.15">
      <c r="A2" s="63" t="s">
        <v>777</v>
      </c>
      <c r="B2" s="63"/>
      <c r="C2" s="63"/>
      <c r="D2" s="63"/>
      <c r="E2" s="63"/>
      <c r="F2" s="63"/>
      <c r="G2" s="63"/>
      <c r="H2" s="63"/>
      <c r="I2" s="63"/>
      <c r="J2" s="63"/>
      <c r="K2" s="63"/>
    </row>
    <row r="4" spans="1:11" x14ac:dyDescent="0.15">
      <c r="B4" s="63" t="s">
        <v>677</v>
      </c>
      <c r="C4" s="63"/>
      <c r="D4" s="63"/>
      <c r="E4" s="63"/>
      <c r="F4" s="63" t="s">
        <v>678</v>
      </c>
      <c r="G4" s="63"/>
      <c r="H4" s="63"/>
      <c r="I4" s="63"/>
      <c r="J4" s="63" t="s">
        <v>12</v>
      </c>
      <c r="K4" s="63"/>
    </row>
    <row r="5" spans="1:11" ht="28.5" customHeight="1" x14ac:dyDescent="0.15">
      <c r="B5" s="79" t="s">
        <v>680</v>
      </c>
      <c r="C5" s="79"/>
      <c r="D5" s="63" t="s">
        <v>778</v>
      </c>
      <c r="E5" s="63"/>
      <c r="F5" s="79" t="s">
        <v>680</v>
      </c>
      <c r="G5" s="79"/>
      <c r="H5" s="63" t="s">
        <v>778</v>
      </c>
      <c r="I5" s="63"/>
      <c r="J5" s="79" t="s">
        <v>772</v>
      </c>
      <c r="K5" s="79"/>
    </row>
    <row r="6" spans="1:11" x14ac:dyDescent="0.15">
      <c r="B6" s="99" t="s">
        <v>683</v>
      </c>
      <c r="C6" s="99" t="s">
        <v>779</v>
      </c>
      <c r="D6" s="99" t="s">
        <v>685</v>
      </c>
      <c r="E6" s="99" t="s">
        <v>780</v>
      </c>
      <c r="F6" s="99" t="s">
        <v>683</v>
      </c>
      <c r="G6" s="99" t="s">
        <v>779</v>
      </c>
      <c r="H6" s="99" t="s">
        <v>685</v>
      </c>
      <c r="I6" s="99" t="s">
        <v>780</v>
      </c>
      <c r="J6" s="99" t="s">
        <v>685</v>
      </c>
      <c r="K6" s="99" t="s">
        <v>780</v>
      </c>
    </row>
    <row r="7" spans="1:11" x14ac:dyDescent="0.15">
      <c r="A7" s="64" t="s">
        <v>781</v>
      </c>
      <c r="B7" s="110">
        <v>100344</v>
      </c>
      <c r="C7" s="110">
        <v>440</v>
      </c>
      <c r="D7" s="110">
        <v>62213720</v>
      </c>
      <c r="E7" s="110"/>
      <c r="F7" s="110">
        <v>6661</v>
      </c>
      <c r="G7" s="110">
        <v>725</v>
      </c>
      <c r="H7" s="110">
        <v>2621891</v>
      </c>
      <c r="I7" s="110"/>
      <c r="J7" s="110">
        <f>+D7+H7</f>
        <v>64835611</v>
      </c>
      <c r="K7" s="110"/>
    </row>
    <row r="8" spans="1:11" x14ac:dyDescent="0.15">
      <c r="A8" s="64" t="s">
        <v>739</v>
      </c>
      <c r="B8" s="111">
        <v>211</v>
      </c>
      <c r="C8" s="111">
        <v>532</v>
      </c>
      <c r="D8" s="111">
        <v>133832</v>
      </c>
      <c r="E8" s="111"/>
      <c r="F8" s="111">
        <v>26</v>
      </c>
      <c r="G8" s="111">
        <v>35</v>
      </c>
      <c r="H8" s="111">
        <v>1041</v>
      </c>
      <c r="I8" s="111">
        <v>405</v>
      </c>
      <c r="J8" s="110">
        <f t="shared" ref="J8:J21" si="0">+D8+H8</f>
        <v>134873</v>
      </c>
      <c r="K8" s="111">
        <v>405</v>
      </c>
    </row>
    <row r="9" spans="1:11" x14ac:dyDescent="0.15">
      <c r="A9" s="64" t="s">
        <v>740</v>
      </c>
      <c r="B9" s="111">
        <v>102</v>
      </c>
      <c r="C9" s="111">
        <v>477</v>
      </c>
      <c r="D9" s="111">
        <v>63535</v>
      </c>
      <c r="E9" s="111"/>
      <c r="F9" s="111">
        <v>67</v>
      </c>
      <c r="G9" s="111">
        <v>329</v>
      </c>
      <c r="H9" s="111">
        <v>2068</v>
      </c>
      <c r="I9" s="111">
        <v>350</v>
      </c>
      <c r="J9" s="110">
        <f t="shared" si="0"/>
        <v>65603</v>
      </c>
      <c r="K9" s="111">
        <v>350</v>
      </c>
    </row>
    <row r="10" spans="1:11" x14ac:dyDescent="0.15">
      <c r="A10" s="64" t="s">
        <v>741</v>
      </c>
      <c r="B10" s="111">
        <v>24</v>
      </c>
      <c r="C10" s="111">
        <v>772</v>
      </c>
      <c r="D10" s="111">
        <v>15358</v>
      </c>
      <c r="E10" s="111"/>
      <c r="F10" s="111">
        <v>225</v>
      </c>
      <c r="G10" s="111">
        <v>940</v>
      </c>
      <c r="H10" s="111">
        <v>8783</v>
      </c>
      <c r="I10" s="111">
        <v>300</v>
      </c>
      <c r="J10" s="110">
        <f t="shared" si="0"/>
        <v>24141</v>
      </c>
      <c r="K10" s="111">
        <v>300</v>
      </c>
    </row>
    <row r="11" spans="1:11" x14ac:dyDescent="0.15">
      <c r="A11" s="64" t="s">
        <v>742</v>
      </c>
      <c r="B11" s="111">
        <v>216</v>
      </c>
      <c r="C11" s="111">
        <v>992</v>
      </c>
      <c r="D11" s="111">
        <v>134535</v>
      </c>
      <c r="E11" s="111"/>
      <c r="F11" s="111">
        <v>357</v>
      </c>
      <c r="G11" s="111">
        <v>393</v>
      </c>
      <c r="H11" s="111">
        <v>13588</v>
      </c>
      <c r="I11" s="111">
        <v>700</v>
      </c>
      <c r="J11" s="110">
        <f t="shared" si="0"/>
        <v>148123</v>
      </c>
      <c r="K11" s="111">
        <v>700</v>
      </c>
    </row>
    <row r="12" spans="1:11" x14ac:dyDescent="0.15">
      <c r="A12" s="64" t="s">
        <v>743</v>
      </c>
      <c r="B12" s="111">
        <v>162</v>
      </c>
      <c r="C12" s="111">
        <v>249</v>
      </c>
      <c r="D12" s="111">
        <v>100590</v>
      </c>
      <c r="E12" s="111"/>
      <c r="F12" s="111">
        <v>462</v>
      </c>
      <c r="G12" s="111">
        <v>613</v>
      </c>
      <c r="H12" s="111">
        <v>15358</v>
      </c>
      <c r="I12" s="111">
        <v>925</v>
      </c>
      <c r="J12" s="110">
        <f t="shared" si="0"/>
        <v>115948</v>
      </c>
      <c r="K12" s="111">
        <v>925</v>
      </c>
    </row>
    <row r="13" spans="1:11" x14ac:dyDescent="0.15">
      <c r="A13" s="64" t="s">
        <v>744</v>
      </c>
      <c r="B13" s="111">
        <v>145</v>
      </c>
      <c r="C13" s="111">
        <v>773</v>
      </c>
      <c r="D13" s="111">
        <v>87270</v>
      </c>
      <c r="E13" s="111"/>
      <c r="F13" s="111">
        <v>232</v>
      </c>
      <c r="G13" s="111">
        <v>644</v>
      </c>
      <c r="H13" s="111">
        <v>7264</v>
      </c>
      <c r="I13" s="111">
        <v>675</v>
      </c>
      <c r="J13" s="110">
        <f t="shared" si="0"/>
        <v>94534</v>
      </c>
      <c r="K13" s="111">
        <v>675</v>
      </c>
    </row>
    <row r="14" spans="1:11" x14ac:dyDescent="0.15">
      <c r="A14" s="64" t="s">
        <v>745</v>
      </c>
      <c r="B14" s="111">
        <v>148</v>
      </c>
      <c r="C14" s="111">
        <v>6</v>
      </c>
      <c r="D14" s="111">
        <v>91850</v>
      </c>
      <c r="E14" s="111"/>
      <c r="F14" s="111">
        <v>126</v>
      </c>
      <c r="G14" s="111">
        <v>259</v>
      </c>
      <c r="H14" s="111">
        <v>3929</v>
      </c>
      <c r="I14" s="111">
        <v>250</v>
      </c>
      <c r="J14" s="110">
        <f t="shared" si="0"/>
        <v>95779</v>
      </c>
      <c r="K14" s="111">
        <v>250</v>
      </c>
    </row>
    <row r="15" spans="1:11" x14ac:dyDescent="0.15">
      <c r="A15" s="64" t="s">
        <v>746</v>
      </c>
      <c r="B15" s="111">
        <v>215</v>
      </c>
      <c r="C15" s="111">
        <v>584</v>
      </c>
      <c r="D15" s="111">
        <v>133280</v>
      </c>
      <c r="E15" s="111"/>
      <c r="F15" s="111">
        <v>129</v>
      </c>
      <c r="G15" s="111">
        <v>500</v>
      </c>
      <c r="H15" s="111">
        <v>4761</v>
      </c>
      <c r="I15" s="111">
        <v>700</v>
      </c>
      <c r="J15" s="110">
        <f t="shared" si="0"/>
        <v>138041</v>
      </c>
      <c r="K15" s="111">
        <v>700</v>
      </c>
    </row>
    <row r="16" spans="1:11" x14ac:dyDescent="0.15">
      <c r="A16" s="64" t="s">
        <v>747</v>
      </c>
      <c r="B16" s="111">
        <v>187</v>
      </c>
      <c r="C16" s="111">
        <v>157</v>
      </c>
      <c r="D16" s="111">
        <v>116160</v>
      </c>
      <c r="E16" s="111"/>
      <c r="F16" s="111">
        <v>44</v>
      </c>
      <c r="G16" s="111">
        <v>230</v>
      </c>
      <c r="H16" s="111">
        <v>1802</v>
      </c>
      <c r="I16" s="111">
        <v>800</v>
      </c>
      <c r="J16" s="110">
        <f t="shared" si="0"/>
        <v>117962</v>
      </c>
      <c r="K16" s="111">
        <v>800</v>
      </c>
    </row>
    <row r="17" spans="1:11" x14ac:dyDescent="0.15">
      <c r="A17" s="64" t="s">
        <v>748</v>
      </c>
      <c r="B17" s="111">
        <v>252</v>
      </c>
      <c r="C17" s="111">
        <v>323</v>
      </c>
      <c r="D17" s="111">
        <v>156440</v>
      </c>
      <c r="E17" s="111"/>
      <c r="F17" s="111">
        <v>241</v>
      </c>
      <c r="G17" s="111">
        <v>795</v>
      </c>
      <c r="H17" s="111">
        <v>9671</v>
      </c>
      <c r="I17" s="111">
        <v>100</v>
      </c>
      <c r="J17" s="110">
        <f t="shared" si="0"/>
        <v>166111</v>
      </c>
      <c r="K17" s="111">
        <v>100</v>
      </c>
    </row>
    <row r="18" spans="1:11" x14ac:dyDescent="0.15">
      <c r="A18" s="64" t="s">
        <v>749</v>
      </c>
      <c r="B18" s="111">
        <v>266</v>
      </c>
      <c r="C18" s="111">
        <v>49</v>
      </c>
      <c r="D18" s="111">
        <v>164950</v>
      </c>
      <c r="E18" s="111"/>
      <c r="F18" s="111">
        <v>522</v>
      </c>
      <c r="G18" s="111">
        <v>266</v>
      </c>
      <c r="H18" s="111">
        <v>20890</v>
      </c>
      <c r="I18" s="111">
        <v>687</v>
      </c>
      <c r="J18" s="110">
        <f t="shared" si="0"/>
        <v>185840</v>
      </c>
      <c r="K18" s="111">
        <v>687</v>
      </c>
    </row>
    <row r="19" spans="1:11" x14ac:dyDescent="0.15">
      <c r="A19" s="64" t="s">
        <v>750</v>
      </c>
      <c r="B19" s="111">
        <v>230</v>
      </c>
      <c r="C19" s="111">
        <v>113</v>
      </c>
      <c r="D19" s="111">
        <v>142670</v>
      </c>
      <c r="E19" s="111"/>
      <c r="F19" s="111">
        <v>97</v>
      </c>
      <c r="G19" s="111">
        <v>175</v>
      </c>
      <c r="H19" s="111">
        <v>3887</v>
      </c>
      <c r="I19" s="111"/>
      <c r="J19" s="110">
        <f t="shared" si="0"/>
        <v>146557</v>
      </c>
      <c r="K19" s="111"/>
    </row>
    <row r="20" spans="1:11" x14ac:dyDescent="0.15">
      <c r="A20" s="64" t="s">
        <v>751</v>
      </c>
      <c r="B20" s="111">
        <v>219</v>
      </c>
      <c r="C20" s="111">
        <v>500</v>
      </c>
      <c r="D20" s="111">
        <v>136090</v>
      </c>
      <c r="E20" s="111"/>
      <c r="F20" s="111">
        <v>25</v>
      </c>
      <c r="G20" s="111">
        <v>750</v>
      </c>
      <c r="H20" s="111">
        <v>1030</v>
      </c>
      <c r="I20" s="111"/>
      <c r="J20" s="110">
        <f t="shared" si="0"/>
        <v>137120</v>
      </c>
      <c r="K20" s="111"/>
    </row>
    <row r="21" spans="1:11" x14ac:dyDescent="0.15">
      <c r="A21" s="64" t="s">
        <v>752</v>
      </c>
      <c r="B21" s="111">
        <v>191</v>
      </c>
      <c r="C21" s="111">
        <v>146</v>
      </c>
      <c r="D21" s="111">
        <v>118510</v>
      </c>
      <c r="E21" s="111"/>
      <c r="F21" s="111">
        <v>77</v>
      </c>
      <c r="G21" s="111">
        <v>42</v>
      </c>
      <c r="H21" s="111">
        <v>3081</v>
      </c>
      <c r="I21" s="111">
        <v>700</v>
      </c>
      <c r="J21" s="110">
        <f t="shared" si="0"/>
        <v>121591</v>
      </c>
      <c r="K21" s="111">
        <v>700</v>
      </c>
    </row>
    <row r="22" spans="1:11" x14ac:dyDescent="0.15">
      <c r="B22" s="75">
        <f>+SUM(B7:B21)</f>
        <v>102912</v>
      </c>
      <c r="C22" s="75">
        <f t="shared" ref="C22:K22" si="1">+SUM(C7:C21)</f>
        <v>6113</v>
      </c>
      <c r="D22" s="75">
        <f t="shared" si="1"/>
        <v>63808790</v>
      </c>
      <c r="E22" s="75">
        <f t="shared" si="1"/>
        <v>0</v>
      </c>
      <c r="F22" s="75">
        <f t="shared" si="1"/>
        <v>9291</v>
      </c>
      <c r="G22" s="75">
        <f t="shared" si="1"/>
        <v>6696</v>
      </c>
      <c r="H22" s="75">
        <f t="shared" si="1"/>
        <v>2719044</v>
      </c>
      <c r="I22" s="75">
        <f t="shared" si="1"/>
        <v>6592</v>
      </c>
      <c r="J22" s="75">
        <f t="shared" si="1"/>
        <v>66527834</v>
      </c>
      <c r="K22" s="75">
        <f t="shared" si="1"/>
        <v>6592</v>
      </c>
    </row>
    <row r="23" spans="1:11" x14ac:dyDescent="0.15">
      <c r="A23" s="64" t="s">
        <v>782</v>
      </c>
      <c r="B23" s="75">
        <v>102918</v>
      </c>
      <c r="C23" s="75">
        <v>143</v>
      </c>
      <c r="F23" s="75">
        <v>9297</v>
      </c>
      <c r="G23" s="75">
        <v>696</v>
      </c>
      <c r="H23" s="75">
        <v>2719050</v>
      </c>
      <c r="I23" s="75">
        <v>592</v>
      </c>
      <c r="K23" s="75">
        <v>592</v>
      </c>
    </row>
    <row r="26" spans="1:11" x14ac:dyDescent="0.15">
      <c r="A26" s="64" t="s">
        <v>783</v>
      </c>
    </row>
    <row r="27" spans="1:11" x14ac:dyDescent="0.15">
      <c r="A27" s="64" t="s">
        <v>784</v>
      </c>
    </row>
  </sheetData>
  <mergeCells count="9">
    <mergeCell ref="A2:K2"/>
    <mergeCell ref="B4:E4"/>
    <mergeCell ref="F4:I4"/>
    <mergeCell ref="J4:K4"/>
    <mergeCell ref="B5:C5"/>
    <mergeCell ref="D5:E5"/>
    <mergeCell ref="F5:G5"/>
    <mergeCell ref="H5:I5"/>
    <mergeCell ref="J5:K5"/>
  </mergeCells>
  <pageMargins left="0.7" right="0.7" top="0.75" bottom="0.75" header="0" footer="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workbookViewId="0">
      <selection activeCell="B2" sqref="B2"/>
    </sheetView>
  </sheetViews>
  <sheetFormatPr baseColWidth="10" defaultRowHeight="13" x14ac:dyDescent="0.15"/>
  <cols>
    <col min="1" max="20" width="10.83203125" style="64"/>
    <col min="21" max="21" width="13.5" style="64" customWidth="1"/>
    <col min="22" max="16384" width="10.83203125" style="64"/>
  </cols>
  <sheetData>
    <row r="1" spans="1:25" x14ac:dyDescent="0.15">
      <c r="A1" s="63" t="s">
        <v>785</v>
      </c>
      <c r="B1" s="63"/>
      <c r="C1" s="63"/>
      <c r="D1" s="63"/>
      <c r="E1" s="63"/>
      <c r="F1" s="63"/>
      <c r="G1" s="63"/>
      <c r="H1" s="63"/>
      <c r="I1" s="63"/>
      <c r="J1" s="63"/>
      <c r="K1" s="63"/>
      <c r="L1" s="63"/>
      <c r="M1" s="63"/>
      <c r="N1" s="63"/>
      <c r="O1" s="63"/>
      <c r="P1" s="63"/>
      <c r="Q1" s="63"/>
      <c r="R1" s="63"/>
      <c r="S1" s="63"/>
      <c r="T1" s="63"/>
      <c r="U1" s="63"/>
      <c r="V1" s="63"/>
      <c r="W1" s="63"/>
      <c r="X1" s="63"/>
      <c r="Y1" s="63"/>
    </row>
    <row r="4" spans="1:25" x14ac:dyDescent="0.15">
      <c r="A4" s="105" t="s">
        <v>522</v>
      </c>
      <c r="B4" s="63" t="s">
        <v>756</v>
      </c>
      <c r="C4" s="63"/>
      <c r="D4" s="63"/>
      <c r="E4" s="63"/>
      <c r="F4" s="63"/>
      <c r="G4" s="63"/>
      <c r="H4" s="63"/>
      <c r="I4" s="99"/>
      <c r="J4" s="63" t="s">
        <v>757</v>
      </c>
      <c r="K4" s="63"/>
      <c r="L4" s="63"/>
      <c r="M4" s="63"/>
      <c r="N4" s="63"/>
      <c r="O4" s="63"/>
      <c r="P4" s="63"/>
      <c r="Q4" s="63"/>
      <c r="R4" s="63"/>
      <c r="S4" s="63"/>
      <c r="T4" s="63"/>
      <c r="U4" s="63"/>
      <c r="V4" s="63"/>
      <c r="W4" s="63"/>
      <c r="X4" s="63"/>
      <c r="Y4" s="63"/>
    </row>
    <row r="5" spans="1:25" x14ac:dyDescent="0.15">
      <c r="A5" s="105"/>
      <c r="B5" s="63" t="s">
        <v>677</v>
      </c>
      <c r="C5" s="63"/>
      <c r="D5" s="63"/>
      <c r="E5" s="63"/>
      <c r="F5" s="63" t="s">
        <v>678</v>
      </c>
      <c r="G5" s="63"/>
      <c r="H5" s="63"/>
      <c r="I5" s="63"/>
      <c r="J5" s="63" t="s">
        <v>758</v>
      </c>
      <c r="K5" s="63"/>
      <c r="L5" s="63"/>
      <c r="M5" s="63"/>
      <c r="N5" s="63"/>
      <c r="O5" s="63" t="s">
        <v>759</v>
      </c>
      <c r="P5" s="63"/>
      <c r="Q5" s="63"/>
      <c r="R5" s="63"/>
      <c r="S5" s="63"/>
      <c r="T5" s="63"/>
      <c r="U5" s="63" t="s">
        <v>105</v>
      </c>
      <c r="V5" s="63"/>
      <c r="W5" s="63"/>
      <c r="X5" s="63"/>
      <c r="Y5" s="63"/>
    </row>
    <row r="6" spans="1:25" ht="39" x14ac:dyDescent="0.15">
      <c r="A6" s="105"/>
      <c r="B6" s="108" t="s">
        <v>760</v>
      </c>
      <c r="C6" s="108"/>
      <c r="D6" s="63" t="s">
        <v>681</v>
      </c>
      <c r="E6" s="63"/>
      <c r="F6" s="79" t="s">
        <v>760</v>
      </c>
      <c r="G6" s="79"/>
      <c r="H6" s="63" t="s">
        <v>681</v>
      </c>
      <c r="I6" s="63"/>
      <c r="J6" s="80" t="s">
        <v>761</v>
      </c>
      <c r="K6" s="99" t="s">
        <v>762</v>
      </c>
      <c r="L6" s="100" t="s">
        <v>763</v>
      </c>
      <c r="M6" s="100" t="s">
        <v>786</v>
      </c>
      <c r="N6" s="100" t="s">
        <v>765</v>
      </c>
      <c r="O6" s="80" t="s">
        <v>685</v>
      </c>
      <c r="P6" s="80" t="s">
        <v>787</v>
      </c>
      <c r="Q6" s="79" t="s">
        <v>767</v>
      </c>
      <c r="R6" s="79"/>
      <c r="S6" s="79" t="s">
        <v>788</v>
      </c>
      <c r="T6" s="79"/>
      <c r="U6" s="100" t="s">
        <v>770</v>
      </c>
      <c r="V6" s="79" t="s">
        <v>771</v>
      </c>
      <c r="W6" s="79"/>
      <c r="X6" s="79" t="s">
        <v>772</v>
      </c>
      <c r="Y6" s="79"/>
    </row>
    <row r="7" spans="1:25" x14ac:dyDescent="0.15">
      <c r="A7" s="105"/>
      <c r="B7" s="99" t="s">
        <v>683</v>
      </c>
      <c r="C7" s="99" t="s">
        <v>773</v>
      </c>
      <c r="D7" s="99" t="s">
        <v>774</v>
      </c>
      <c r="E7" s="99" t="s">
        <v>789</v>
      </c>
      <c r="F7" s="99" t="s">
        <v>683</v>
      </c>
      <c r="G7" s="99" t="s">
        <v>773</v>
      </c>
      <c r="H7" s="99" t="s">
        <v>685</v>
      </c>
      <c r="I7" s="99" t="s">
        <v>686</v>
      </c>
      <c r="J7" s="99" t="s">
        <v>774</v>
      </c>
      <c r="K7" s="99" t="s">
        <v>774</v>
      </c>
      <c r="L7" s="99" t="s">
        <v>774</v>
      </c>
      <c r="M7" s="99" t="s">
        <v>774</v>
      </c>
      <c r="N7" s="99" t="s">
        <v>774</v>
      </c>
      <c r="O7" s="99" t="s">
        <v>774</v>
      </c>
      <c r="P7" s="99" t="s">
        <v>774</v>
      </c>
      <c r="Q7" s="99" t="s">
        <v>775</v>
      </c>
      <c r="R7" s="99" t="s">
        <v>789</v>
      </c>
      <c r="S7" s="99" t="s">
        <v>775</v>
      </c>
      <c r="T7" s="99" t="s">
        <v>789</v>
      </c>
      <c r="U7" s="99" t="s">
        <v>774</v>
      </c>
      <c r="V7" s="99" t="s">
        <v>774</v>
      </c>
      <c r="W7" s="99" t="s">
        <v>775</v>
      </c>
      <c r="X7" s="99" t="s">
        <v>774</v>
      </c>
      <c r="Y7" s="99" t="s">
        <v>775</v>
      </c>
    </row>
    <row r="8" spans="1:25" x14ac:dyDescent="0.15">
      <c r="A8" s="64">
        <v>1863</v>
      </c>
      <c r="B8" s="68">
        <v>89</v>
      </c>
      <c r="C8" s="68">
        <v>378</v>
      </c>
      <c r="D8" s="68">
        <v>55414</v>
      </c>
      <c r="E8" s="68">
        <v>63</v>
      </c>
      <c r="F8" s="68"/>
      <c r="G8" s="68"/>
      <c r="H8" s="68"/>
      <c r="I8" s="68"/>
      <c r="J8" s="68"/>
      <c r="K8" s="68"/>
      <c r="L8" s="68">
        <v>29080</v>
      </c>
      <c r="M8" s="68">
        <v>5992</v>
      </c>
      <c r="N8" s="68">
        <v>10639</v>
      </c>
      <c r="O8" s="68"/>
      <c r="P8" s="68"/>
      <c r="Q8" s="68"/>
      <c r="R8" s="68"/>
      <c r="S8" s="68"/>
      <c r="T8" s="68"/>
      <c r="U8" s="68">
        <f>+L8+M8+N8</f>
        <v>45711</v>
      </c>
      <c r="V8" s="68"/>
      <c r="W8" s="68"/>
      <c r="X8" s="68">
        <f>+U8+V8</f>
        <v>45711</v>
      </c>
      <c r="Y8" s="68"/>
    </row>
    <row r="9" spans="1:25" x14ac:dyDescent="0.15">
      <c r="A9" s="64">
        <f>+A8+1</f>
        <v>1864</v>
      </c>
      <c r="B9" s="68">
        <v>109</v>
      </c>
      <c r="C9" s="68">
        <v>178</v>
      </c>
      <c r="D9" s="68">
        <v>67690</v>
      </c>
      <c r="E9" s="68">
        <v>55</v>
      </c>
      <c r="F9" s="68"/>
      <c r="G9" s="68"/>
      <c r="H9" s="68"/>
      <c r="I9" s="68"/>
      <c r="J9" s="68"/>
      <c r="K9" s="68">
        <v>58400</v>
      </c>
      <c r="L9" s="68">
        <v>8035</v>
      </c>
      <c r="M9" s="68"/>
      <c r="N9" s="68">
        <v>4072</v>
      </c>
      <c r="O9" s="68"/>
      <c r="P9" s="68"/>
      <c r="Q9" s="68"/>
      <c r="R9" s="68"/>
      <c r="S9" s="68"/>
      <c r="T9" s="68"/>
      <c r="U9" s="68">
        <v>67507</v>
      </c>
      <c r="V9" s="68"/>
      <c r="W9" s="68"/>
      <c r="X9" s="68">
        <f t="shared" ref="X9:X16" si="0">+U9+V9</f>
        <v>67507</v>
      </c>
      <c r="Y9" s="68"/>
    </row>
    <row r="10" spans="1:25" x14ac:dyDescent="0.15">
      <c r="A10" s="64">
        <v>1867</v>
      </c>
      <c r="B10" s="68">
        <v>280</v>
      </c>
      <c r="C10" s="68">
        <v>354</v>
      </c>
      <c r="D10" s="68">
        <v>473819</v>
      </c>
      <c r="E10" s="68">
        <v>50</v>
      </c>
      <c r="F10" s="68"/>
      <c r="G10" s="68"/>
      <c r="H10" s="68"/>
      <c r="I10" s="68"/>
      <c r="J10" s="68">
        <v>820</v>
      </c>
      <c r="K10" s="68">
        <v>139480</v>
      </c>
      <c r="L10" s="68"/>
      <c r="M10" s="68"/>
      <c r="N10" s="68"/>
      <c r="O10" s="68"/>
      <c r="P10" s="68"/>
      <c r="Q10" s="68"/>
      <c r="R10" s="68"/>
      <c r="S10" s="68"/>
      <c r="T10" s="68"/>
      <c r="U10" s="68">
        <v>140300</v>
      </c>
      <c r="V10" s="68"/>
      <c r="W10" s="68"/>
      <c r="X10" s="68">
        <f t="shared" si="0"/>
        <v>140300</v>
      </c>
      <c r="Y10" s="68"/>
    </row>
    <row r="11" spans="1:25" x14ac:dyDescent="0.15">
      <c r="A11" s="64">
        <f t="shared" ref="A11:A16" si="1">+A10+1</f>
        <v>1868</v>
      </c>
      <c r="B11" s="68">
        <v>507</v>
      </c>
      <c r="C11" s="68">
        <v>189</v>
      </c>
      <c r="D11" s="68">
        <v>314457</v>
      </c>
      <c r="E11" s="68">
        <v>53</v>
      </c>
      <c r="F11" s="68">
        <v>75</v>
      </c>
      <c r="G11" s="68">
        <v>840</v>
      </c>
      <c r="H11" s="68">
        <v>3033</v>
      </c>
      <c r="I11" s="68">
        <v>62</v>
      </c>
      <c r="J11" s="68">
        <v>158860</v>
      </c>
      <c r="K11" s="68">
        <v>182580</v>
      </c>
      <c r="L11" s="68"/>
      <c r="M11" s="68"/>
      <c r="N11" s="68"/>
      <c r="O11" s="68"/>
      <c r="P11" s="68">
        <v>527</v>
      </c>
      <c r="Q11" s="68"/>
      <c r="R11" s="68"/>
      <c r="S11" s="68">
        <v>3101</v>
      </c>
      <c r="T11" s="68">
        <v>50</v>
      </c>
      <c r="U11" s="68">
        <v>341440</v>
      </c>
      <c r="V11" s="68">
        <v>3628</v>
      </c>
      <c r="W11" s="68">
        <v>50</v>
      </c>
      <c r="X11" s="68">
        <f t="shared" si="0"/>
        <v>345068</v>
      </c>
      <c r="Y11" s="68">
        <v>50</v>
      </c>
    </row>
    <row r="12" spans="1:25" x14ac:dyDescent="0.15">
      <c r="A12" s="64">
        <f t="shared" si="1"/>
        <v>1869</v>
      </c>
      <c r="B12" s="68">
        <v>559</v>
      </c>
      <c r="C12" s="68">
        <v>545</v>
      </c>
      <c r="D12" s="68">
        <v>346918</v>
      </c>
      <c r="E12" s="68">
        <v>82</v>
      </c>
      <c r="F12" s="68">
        <v>795</v>
      </c>
      <c r="G12" s="68">
        <v>316</v>
      </c>
      <c r="H12" s="68">
        <v>31812</v>
      </c>
      <c r="I12" s="68">
        <v>65</v>
      </c>
      <c r="J12" s="68">
        <v>146260</v>
      </c>
      <c r="K12" s="68">
        <v>179200</v>
      </c>
      <c r="L12" s="68"/>
      <c r="M12" s="68"/>
      <c r="N12" s="68"/>
      <c r="O12" s="68">
        <v>3598</v>
      </c>
      <c r="P12" s="68"/>
      <c r="Q12" s="68"/>
      <c r="R12" s="68"/>
      <c r="S12" s="68">
        <v>1217</v>
      </c>
      <c r="T12" s="68">
        <v>50</v>
      </c>
      <c r="U12" s="68">
        <v>325460</v>
      </c>
      <c r="V12" s="68">
        <v>4815</v>
      </c>
      <c r="W12" s="68">
        <v>50</v>
      </c>
      <c r="X12" s="68">
        <f t="shared" si="0"/>
        <v>330275</v>
      </c>
      <c r="Y12" s="68">
        <v>50</v>
      </c>
    </row>
    <row r="13" spans="1:25" x14ac:dyDescent="0.15">
      <c r="A13" s="64">
        <f t="shared" si="1"/>
        <v>1870</v>
      </c>
      <c r="B13" s="68">
        <v>533</v>
      </c>
      <c r="C13" s="68">
        <v>996</v>
      </c>
      <c r="D13" s="68">
        <v>331078</v>
      </c>
      <c r="E13" s="68">
        <v>32</v>
      </c>
      <c r="F13" s="68">
        <v>1379</v>
      </c>
      <c r="G13" s="68">
        <v>942</v>
      </c>
      <c r="H13" s="68">
        <v>55197</v>
      </c>
      <c r="I13" s="68">
        <v>70</v>
      </c>
      <c r="J13" s="68">
        <v>232280</v>
      </c>
      <c r="K13" s="68">
        <v>77860</v>
      </c>
      <c r="L13" s="68"/>
      <c r="M13" s="68"/>
      <c r="N13" s="68"/>
      <c r="O13" s="68">
        <v>47883</v>
      </c>
      <c r="P13" s="68"/>
      <c r="Q13" s="68">
        <v>2924</v>
      </c>
      <c r="R13" s="68">
        <v>40</v>
      </c>
      <c r="S13" s="68"/>
      <c r="T13" s="68"/>
      <c r="U13" s="68">
        <v>310140</v>
      </c>
      <c r="V13" s="68">
        <v>50807</v>
      </c>
      <c r="W13" s="68">
        <v>40</v>
      </c>
      <c r="X13" s="68">
        <f t="shared" si="0"/>
        <v>360947</v>
      </c>
      <c r="Y13" s="68">
        <v>40</v>
      </c>
    </row>
    <row r="14" spans="1:25" x14ac:dyDescent="0.15">
      <c r="A14" s="64">
        <f t="shared" si="1"/>
        <v>1871</v>
      </c>
      <c r="B14" s="68">
        <v>557</v>
      </c>
      <c r="C14" s="68">
        <v>610</v>
      </c>
      <c r="D14" s="68">
        <v>345718</v>
      </c>
      <c r="E14" s="68">
        <v>62</v>
      </c>
      <c r="F14" s="68">
        <v>800</v>
      </c>
      <c r="G14" s="68">
        <v>933</v>
      </c>
      <c r="H14" s="68">
        <v>32037</v>
      </c>
      <c r="I14" s="68">
        <v>32</v>
      </c>
      <c r="J14" s="68">
        <v>119200</v>
      </c>
      <c r="K14" s="68">
        <v>60180</v>
      </c>
      <c r="L14" s="68"/>
      <c r="M14" s="68">
        <v>132698</v>
      </c>
      <c r="N14" s="68"/>
      <c r="O14" s="68">
        <v>50868</v>
      </c>
      <c r="P14" s="68"/>
      <c r="Q14" s="68">
        <v>7158</v>
      </c>
      <c r="R14" s="68"/>
      <c r="S14" s="68">
        <v>720</v>
      </c>
      <c r="T14" s="68"/>
      <c r="U14" s="68">
        <v>312798</v>
      </c>
      <c r="V14" s="68">
        <v>58746</v>
      </c>
      <c r="W14" s="68"/>
      <c r="X14" s="68">
        <f t="shared" si="0"/>
        <v>371544</v>
      </c>
      <c r="Y14" s="68"/>
    </row>
    <row r="15" spans="1:25" x14ac:dyDescent="0.15">
      <c r="A15" s="64">
        <f t="shared" si="1"/>
        <v>1872</v>
      </c>
      <c r="B15" s="68">
        <v>423</v>
      </c>
      <c r="C15" s="68">
        <v>552</v>
      </c>
      <c r="D15" s="68">
        <v>262602</v>
      </c>
      <c r="E15" s="68">
        <v>84</v>
      </c>
      <c r="F15" s="68">
        <v>1344</v>
      </c>
      <c r="G15" s="68">
        <v>96</v>
      </c>
      <c r="H15" s="68">
        <v>53763</v>
      </c>
      <c r="I15" s="68">
        <v>87</v>
      </c>
      <c r="J15" s="68"/>
      <c r="K15" s="68">
        <v>142000</v>
      </c>
      <c r="L15" s="68"/>
      <c r="M15" s="68">
        <v>60256</v>
      </c>
      <c r="N15" s="68">
        <v>62488</v>
      </c>
      <c r="O15" s="68">
        <v>3909</v>
      </c>
      <c r="P15" s="68">
        <v>15133</v>
      </c>
      <c r="Q15" s="68">
        <v>9006</v>
      </c>
      <c r="R15" s="68"/>
      <c r="S15" s="68">
        <v>3027</v>
      </c>
      <c r="T15" s="68"/>
      <c r="U15" s="68">
        <v>264744</v>
      </c>
      <c r="V15" s="68">
        <v>31075</v>
      </c>
      <c r="W15" s="68"/>
      <c r="X15" s="68">
        <f t="shared" si="0"/>
        <v>295819</v>
      </c>
      <c r="Y15" s="68"/>
    </row>
    <row r="16" spans="1:25" x14ac:dyDescent="0.15">
      <c r="A16" s="64">
        <f t="shared" si="1"/>
        <v>1873</v>
      </c>
      <c r="B16" s="68">
        <v>71</v>
      </c>
      <c r="C16" s="68">
        <v>366</v>
      </c>
      <c r="D16" s="68">
        <v>44247</v>
      </c>
      <c r="E16" s="68">
        <v>46</v>
      </c>
      <c r="F16" s="68">
        <v>1076</v>
      </c>
      <c r="G16" s="68">
        <v>389</v>
      </c>
      <c r="H16" s="68">
        <v>43055</v>
      </c>
      <c r="I16" s="68">
        <v>57</v>
      </c>
      <c r="J16" s="68"/>
      <c r="K16" s="68">
        <v>86230</v>
      </c>
      <c r="L16" s="68"/>
      <c r="M16" s="68"/>
      <c r="N16" s="68">
        <v>17499</v>
      </c>
      <c r="O16" s="68"/>
      <c r="P16" s="68">
        <v>45193</v>
      </c>
      <c r="Q16" s="68">
        <v>160</v>
      </c>
      <c r="R16" s="68"/>
      <c r="S16" s="68"/>
      <c r="T16" s="68"/>
      <c r="U16" s="68">
        <v>104679</v>
      </c>
      <c r="V16" s="68">
        <v>45353</v>
      </c>
      <c r="W16" s="68">
        <v>50</v>
      </c>
      <c r="X16" s="68">
        <f t="shared" si="0"/>
        <v>150032</v>
      </c>
      <c r="Y16" s="68">
        <v>50</v>
      </c>
    </row>
    <row r="17" spans="1:25" x14ac:dyDescent="0.15">
      <c r="B17" s="68">
        <f>+SUM(B8:B16)</f>
        <v>3128</v>
      </c>
      <c r="C17" s="68">
        <f t="shared" ref="C17:Y17" si="2">+SUM(C8:C16)</f>
        <v>4168</v>
      </c>
      <c r="D17" s="68">
        <f t="shared" si="2"/>
        <v>2241943</v>
      </c>
      <c r="E17" s="68">
        <f t="shared" si="2"/>
        <v>527</v>
      </c>
      <c r="F17" s="68">
        <f t="shared" si="2"/>
        <v>5469</v>
      </c>
      <c r="G17" s="68">
        <f t="shared" si="2"/>
        <v>3516</v>
      </c>
      <c r="H17" s="68">
        <f t="shared" si="2"/>
        <v>218897</v>
      </c>
      <c r="I17" s="68">
        <f t="shared" si="2"/>
        <v>373</v>
      </c>
      <c r="J17" s="68">
        <f t="shared" si="2"/>
        <v>657420</v>
      </c>
      <c r="K17" s="68">
        <f t="shared" si="2"/>
        <v>925930</v>
      </c>
      <c r="L17" s="68">
        <f t="shared" si="2"/>
        <v>37115</v>
      </c>
      <c r="M17" s="68">
        <f t="shared" si="2"/>
        <v>198946</v>
      </c>
      <c r="N17" s="68">
        <f t="shared" si="2"/>
        <v>94698</v>
      </c>
      <c r="O17" s="68">
        <f t="shared" si="2"/>
        <v>106258</v>
      </c>
      <c r="P17" s="68">
        <f t="shared" si="2"/>
        <v>60853</v>
      </c>
      <c r="Q17" s="68">
        <f t="shared" si="2"/>
        <v>19248</v>
      </c>
      <c r="R17" s="68">
        <f t="shared" si="2"/>
        <v>40</v>
      </c>
      <c r="S17" s="68"/>
      <c r="T17" s="68">
        <f t="shared" si="2"/>
        <v>100</v>
      </c>
      <c r="U17" s="68">
        <f t="shared" si="2"/>
        <v>1912779</v>
      </c>
      <c r="V17" s="68">
        <f t="shared" si="2"/>
        <v>194424</v>
      </c>
      <c r="W17" s="68">
        <f t="shared" si="2"/>
        <v>190</v>
      </c>
      <c r="X17" s="68">
        <f t="shared" si="2"/>
        <v>2107203</v>
      </c>
      <c r="Y17" s="68">
        <f t="shared" si="2"/>
        <v>190</v>
      </c>
    </row>
    <row r="18" spans="1:25" x14ac:dyDescent="0.15">
      <c r="A18" s="64" t="s">
        <v>782</v>
      </c>
      <c r="B18" s="68">
        <v>3132</v>
      </c>
      <c r="C18" s="68">
        <v>168</v>
      </c>
      <c r="D18" s="68">
        <v>1941948</v>
      </c>
      <c r="E18" s="68">
        <v>28</v>
      </c>
      <c r="F18" s="68">
        <v>5472</v>
      </c>
      <c r="G18" s="68">
        <v>516</v>
      </c>
      <c r="H18" s="68">
        <v>218900</v>
      </c>
      <c r="I18" s="68">
        <v>73</v>
      </c>
      <c r="J18" s="68">
        <v>658140</v>
      </c>
      <c r="K18" s="68">
        <v>925930</v>
      </c>
      <c r="L18" s="68"/>
      <c r="M18" s="68"/>
      <c r="N18" s="68">
        <v>92648</v>
      </c>
      <c r="O18" s="68"/>
      <c r="P18" s="68"/>
      <c r="Q18" s="68"/>
      <c r="R18" s="68"/>
      <c r="S18" s="68"/>
      <c r="T18" s="68">
        <v>0</v>
      </c>
      <c r="U18" s="68"/>
      <c r="V18" s="68">
        <v>194425</v>
      </c>
      <c r="W18" s="68">
        <v>90</v>
      </c>
      <c r="X18" s="68">
        <v>2107204</v>
      </c>
      <c r="Y18" s="68">
        <v>90</v>
      </c>
    </row>
    <row r="19" spans="1:25" x14ac:dyDescent="0.15">
      <c r="D19" s="68"/>
      <c r="E19" s="68"/>
      <c r="F19" s="68"/>
      <c r="H19" s="68"/>
      <c r="I19" s="68"/>
      <c r="J19" s="68"/>
      <c r="K19" s="68"/>
      <c r="L19" s="68"/>
      <c r="M19" s="68"/>
      <c r="N19" s="68"/>
      <c r="O19" s="68"/>
      <c r="P19" s="68"/>
      <c r="Q19" s="68"/>
      <c r="R19" s="68"/>
      <c r="S19" s="68"/>
      <c r="T19" s="68"/>
      <c r="U19" s="68"/>
      <c r="V19" s="68"/>
      <c r="W19" s="68"/>
      <c r="X19" s="68"/>
      <c r="Y19" s="68"/>
    </row>
    <row r="20" spans="1:25" x14ac:dyDescent="0.15">
      <c r="A20" s="64" t="s">
        <v>790</v>
      </c>
      <c r="D20" s="68"/>
      <c r="E20" s="68"/>
      <c r="F20" s="68"/>
      <c r="H20" s="68"/>
      <c r="I20" s="68"/>
      <c r="J20" s="68"/>
      <c r="K20" s="68"/>
      <c r="L20" s="68"/>
      <c r="M20" s="68"/>
      <c r="N20" s="68"/>
      <c r="O20" s="68"/>
      <c r="P20" s="68"/>
      <c r="Q20" s="68"/>
      <c r="R20" s="68"/>
      <c r="S20" s="68"/>
      <c r="T20" s="68"/>
      <c r="U20" s="68"/>
      <c r="V20" s="68"/>
      <c r="W20" s="68"/>
      <c r="X20" s="68"/>
      <c r="Y20" s="68"/>
    </row>
    <row r="21" spans="1:25" x14ac:dyDescent="0.15">
      <c r="A21" s="64" t="s">
        <v>791</v>
      </c>
      <c r="D21" s="68"/>
      <c r="E21" s="68"/>
      <c r="F21" s="68"/>
      <c r="H21" s="68"/>
      <c r="I21" s="68"/>
      <c r="J21" s="68"/>
      <c r="K21" s="68"/>
      <c r="L21" s="68"/>
      <c r="M21" s="68"/>
      <c r="N21" s="68"/>
      <c r="O21" s="68"/>
      <c r="P21" s="68"/>
      <c r="Q21" s="68"/>
      <c r="R21" s="68"/>
      <c r="S21" s="68"/>
      <c r="T21" s="68"/>
      <c r="U21" s="68"/>
      <c r="V21" s="68"/>
      <c r="W21" s="68"/>
      <c r="X21" s="68"/>
      <c r="Y21" s="68"/>
    </row>
    <row r="22" spans="1:25" x14ac:dyDescent="0.15">
      <c r="D22" s="68"/>
      <c r="E22" s="68"/>
      <c r="F22" s="68"/>
      <c r="H22" s="68"/>
      <c r="I22" s="68"/>
      <c r="J22" s="68"/>
      <c r="K22" s="68"/>
      <c r="L22" s="68"/>
      <c r="M22" s="68"/>
      <c r="N22" s="68"/>
      <c r="O22" s="68"/>
      <c r="P22" s="68"/>
      <c r="Q22" s="68"/>
      <c r="R22" s="68"/>
      <c r="S22" s="68"/>
      <c r="T22" s="68"/>
      <c r="U22" s="68"/>
      <c r="V22" s="68"/>
      <c r="W22" s="68"/>
      <c r="X22" s="68"/>
      <c r="Y22" s="68"/>
    </row>
  </sheetData>
  <mergeCells count="17">
    <mergeCell ref="X6:Y6"/>
    <mergeCell ref="D6:E6"/>
    <mergeCell ref="F6:G6"/>
    <mergeCell ref="H6:I6"/>
    <mergeCell ref="Q6:R6"/>
    <mergeCell ref="S6:T6"/>
    <mergeCell ref="V6:W6"/>
    <mergeCell ref="A1:Y1"/>
    <mergeCell ref="A4:A7"/>
    <mergeCell ref="B4:H4"/>
    <mergeCell ref="J4:Y4"/>
    <mergeCell ref="B5:E5"/>
    <mergeCell ref="F5:I5"/>
    <mergeCell ref="J5:N5"/>
    <mergeCell ref="O5:T5"/>
    <mergeCell ref="U5:Y5"/>
    <mergeCell ref="B6:C6"/>
  </mergeCells>
  <pageMargins left="0.7" right="0.7" top="0.75" bottom="0.75" header="0" footer="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3"/>
  <sheetViews>
    <sheetView workbookViewId="0">
      <selection activeCell="B2" sqref="B2"/>
    </sheetView>
  </sheetViews>
  <sheetFormatPr baseColWidth="10" defaultRowHeight="13" x14ac:dyDescent="0.15"/>
  <cols>
    <col min="1" max="16384" width="10.83203125" style="64"/>
  </cols>
  <sheetData>
    <row r="2" spans="1:25" ht="30" customHeight="1" x14ac:dyDescent="0.15">
      <c r="A2" s="79" t="s">
        <v>785</v>
      </c>
      <c r="B2" s="79"/>
      <c r="C2" s="79"/>
      <c r="D2" s="79"/>
      <c r="E2" s="79"/>
      <c r="F2" s="79"/>
      <c r="G2" s="79"/>
      <c r="H2" s="79"/>
      <c r="I2" s="79"/>
      <c r="J2" s="79"/>
      <c r="K2" s="79"/>
      <c r="L2" s="94"/>
      <c r="M2" s="94"/>
      <c r="N2" s="94"/>
      <c r="O2" s="94"/>
      <c r="P2" s="94"/>
      <c r="Q2" s="94"/>
      <c r="R2" s="94"/>
      <c r="S2" s="94"/>
      <c r="T2" s="94"/>
      <c r="U2" s="94"/>
      <c r="V2" s="94"/>
      <c r="W2" s="94"/>
      <c r="X2" s="94"/>
      <c r="Y2" s="94"/>
    </row>
    <row r="5" spans="1:25" x14ac:dyDescent="0.15">
      <c r="A5" s="105" t="s">
        <v>522</v>
      </c>
      <c r="B5" s="63" t="s">
        <v>677</v>
      </c>
      <c r="C5" s="63"/>
      <c r="D5" s="63"/>
      <c r="E5" s="63"/>
      <c r="F5" s="63" t="s">
        <v>678</v>
      </c>
      <c r="G5" s="63"/>
      <c r="H5" s="63"/>
      <c r="I5" s="63"/>
      <c r="J5" s="63" t="s">
        <v>12</v>
      </c>
      <c r="K5" s="63"/>
    </row>
    <row r="6" spans="1:25" ht="30" customHeight="1" x14ac:dyDescent="0.15">
      <c r="A6" s="105"/>
      <c r="B6" s="79" t="s">
        <v>680</v>
      </c>
      <c r="C6" s="79"/>
      <c r="D6" s="79" t="s">
        <v>778</v>
      </c>
      <c r="E6" s="79"/>
      <c r="F6" s="79" t="s">
        <v>680</v>
      </c>
      <c r="G6" s="79"/>
      <c r="H6" s="79" t="s">
        <v>778</v>
      </c>
      <c r="I6" s="79"/>
      <c r="J6" s="79" t="s">
        <v>772</v>
      </c>
      <c r="K6" s="79"/>
    </row>
    <row r="7" spans="1:25" ht="38.25" customHeight="1" x14ac:dyDescent="0.15">
      <c r="A7" s="105"/>
      <c r="B7" s="99" t="s">
        <v>683</v>
      </c>
      <c r="C7" s="99" t="s">
        <v>779</v>
      </c>
      <c r="D7" s="99" t="s">
        <v>685</v>
      </c>
      <c r="E7" s="99" t="s">
        <v>792</v>
      </c>
      <c r="F7" s="99" t="s">
        <v>683</v>
      </c>
      <c r="G7" s="99" t="s">
        <v>779</v>
      </c>
      <c r="H7" s="99" t="s">
        <v>685</v>
      </c>
      <c r="I7" s="99" t="s">
        <v>792</v>
      </c>
      <c r="J7" s="99" t="s">
        <v>685</v>
      </c>
      <c r="K7" s="99" t="s">
        <v>792</v>
      </c>
    </row>
    <row r="8" spans="1:25" x14ac:dyDescent="0.15">
      <c r="A8" s="64">
        <v>1863</v>
      </c>
      <c r="B8" s="68">
        <v>89</v>
      </c>
      <c r="C8" s="68">
        <v>378</v>
      </c>
      <c r="D8" s="68">
        <v>45711</v>
      </c>
      <c r="E8" s="68"/>
      <c r="F8" s="68"/>
      <c r="G8" s="68"/>
      <c r="H8" s="68"/>
      <c r="I8" s="68"/>
      <c r="J8" s="68">
        <f>+G8+H8</f>
        <v>0</v>
      </c>
      <c r="K8" s="68"/>
    </row>
    <row r="9" spans="1:25" x14ac:dyDescent="0.15">
      <c r="A9" s="64">
        <f>+A8+1</f>
        <v>1864</v>
      </c>
      <c r="B9" s="68">
        <v>109</v>
      </c>
      <c r="C9" s="68">
        <v>178</v>
      </c>
      <c r="D9" s="68">
        <v>67507</v>
      </c>
      <c r="E9" s="68"/>
      <c r="F9" s="68"/>
      <c r="G9" s="68"/>
      <c r="H9" s="68"/>
      <c r="I9" s="68"/>
      <c r="J9" s="68">
        <f t="shared" ref="J9:J16" si="0">+G9+H9</f>
        <v>0</v>
      </c>
      <c r="K9" s="68"/>
    </row>
    <row r="10" spans="1:25" x14ac:dyDescent="0.15">
      <c r="A10" s="64">
        <v>1867</v>
      </c>
      <c r="B10" s="68">
        <v>280</v>
      </c>
      <c r="C10" s="68">
        <v>354</v>
      </c>
      <c r="D10" s="68">
        <v>140300</v>
      </c>
      <c r="E10" s="68"/>
      <c r="F10" s="68"/>
      <c r="G10" s="68"/>
      <c r="H10" s="68"/>
      <c r="I10" s="68"/>
      <c r="J10" s="68">
        <f t="shared" si="0"/>
        <v>0</v>
      </c>
      <c r="K10" s="68"/>
    </row>
    <row r="11" spans="1:25" x14ac:dyDescent="0.15">
      <c r="A11" s="64">
        <f t="shared" ref="A11:A16" si="1">+A10+1</f>
        <v>1868</v>
      </c>
      <c r="B11" s="68">
        <v>507</v>
      </c>
      <c r="C11" s="68">
        <v>189</v>
      </c>
      <c r="D11" s="68">
        <v>341440</v>
      </c>
      <c r="E11" s="68"/>
      <c r="F11" s="68">
        <v>75</v>
      </c>
      <c r="G11" s="68">
        <v>840</v>
      </c>
      <c r="H11" s="68">
        <v>3628</v>
      </c>
      <c r="I11" s="68">
        <v>50</v>
      </c>
      <c r="J11" s="68">
        <f t="shared" si="0"/>
        <v>4468</v>
      </c>
      <c r="K11" s="68">
        <v>50</v>
      </c>
    </row>
    <row r="12" spans="1:25" x14ac:dyDescent="0.15">
      <c r="A12" s="64">
        <f t="shared" si="1"/>
        <v>1869</v>
      </c>
      <c r="B12" s="68">
        <v>559</v>
      </c>
      <c r="C12" s="68">
        <v>545</v>
      </c>
      <c r="D12" s="68">
        <v>325460</v>
      </c>
      <c r="E12" s="68"/>
      <c r="F12" s="68">
        <v>795</v>
      </c>
      <c r="G12" s="68">
        <v>316</v>
      </c>
      <c r="H12" s="68">
        <v>4815</v>
      </c>
      <c r="I12" s="68">
        <v>50</v>
      </c>
      <c r="J12" s="68">
        <f t="shared" si="0"/>
        <v>5131</v>
      </c>
      <c r="K12" s="68">
        <v>50</v>
      </c>
    </row>
    <row r="13" spans="1:25" x14ac:dyDescent="0.15">
      <c r="A13" s="64">
        <f t="shared" si="1"/>
        <v>1870</v>
      </c>
      <c r="B13" s="68">
        <v>533</v>
      </c>
      <c r="C13" s="68">
        <v>996</v>
      </c>
      <c r="D13" s="68">
        <v>310140</v>
      </c>
      <c r="E13" s="68"/>
      <c r="F13" s="68">
        <v>1379</v>
      </c>
      <c r="G13" s="68">
        <v>942</v>
      </c>
      <c r="H13" s="68">
        <v>50807</v>
      </c>
      <c r="I13" s="68">
        <v>40</v>
      </c>
      <c r="J13" s="68">
        <f t="shared" si="0"/>
        <v>51749</v>
      </c>
      <c r="K13" s="68">
        <v>40</v>
      </c>
    </row>
    <row r="14" spans="1:25" x14ac:dyDescent="0.15">
      <c r="A14" s="64">
        <f t="shared" si="1"/>
        <v>1871</v>
      </c>
      <c r="B14" s="68">
        <v>557</v>
      </c>
      <c r="C14" s="68">
        <v>610</v>
      </c>
      <c r="D14" s="68">
        <v>312798</v>
      </c>
      <c r="E14" s="68"/>
      <c r="F14" s="68">
        <v>800</v>
      </c>
      <c r="G14" s="68">
        <v>933</v>
      </c>
      <c r="H14" s="68">
        <v>58746</v>
      </c>
      <c r="I14" s="68"/>
      <c r="J14" s="68">
        <f t="shared" si="0"/>
        <v>59679</v>
      </c>
      <c r="K14" s="68"/>
    </row>
    <row r="15" spans="1:25" x14ac:dyDescent="0.15">
      <c r="A15" s="64">
        <f t="shared" si="1"/>
        <v>1872</v>
      </c>
      <c r="B15" s="68">
        <v>423</v>
      </c>
      <c r="C15" s="68">
        <v>552</v>
      </c>
      <c r="D15" s="68">
        <v>264744</v>
      </c>
      <c r="E15" s="68"/>
      <c r="F15" s="68">
        <v>1344</v>
      </c>
      <c r="G15" s="68">
        <v>96</v>
      </c>
      <c r="H15" s="68">
        <v>31075</v>
      </c>
      <c r="I15" s="68"/>
      <c r="J15" s="68">
        <f t="shared" si="0"/>
        <v>31171</v>
      </c>
      <c r="K15" s="68"/>
    </row>
    <row r="16" spans="1:25" x14ac:dyDescent="0.15">
      <c r="A16" s="64">
        <f t="shared" si="1"/>
        <v>1873</v>
      </c>
      <c r="B16" s="68">
        <v>71</v>
      </c>
      <c r="C16" s="68">
        <v>366</v>
      </c>
      <c r="D16" s="68">
        <v>104679</v>
      </c>
      <c r="E16" s="68"/>
      <c r="F16" s="68">
        <v>1076</v>
      </c>
      <c r="G16" s="68">
        <v>389</v>
      </c>
      <c r="H16" s="68">
        <v>45353</v>
      </c>
      <c r="I16" s="68">
        <v>50</v>
      </c>
      <c r="J16" s="68">
        <f t="shared" si="0"/>
        <v>45742</v>
      </c>
      <c r="K16" s="68">
        <v>50</v>
      </c>
    </row>
    <row r="17" spans="1:11" x14ac:dyDescent="0.15">
      <c r="B17" s="68">
        <f>+SUM(B8:B16)</f>
        <v>3128</v>
      </c>
      <c r="C17" s="68">
        <f t="shared" ref="C17:K17" si="2">+SUM(C8:C16)</f>
        <v>4168</v>
      </c>
      <c r="D17" s="68">
        <f>+SUM(D8:D16)</f>
        <v>1912779</v>
      </c>
      <c r="E17" s="68">
        <f t="shared" si="2"/>
        <v>0</v>
      </c>
      <c r="F17" s="68">
        <f t="shared" si="2"/>
        <v>5469</v>
      </c>
      <c r="G17" s="68">
        <f t="shared" si="2"/>
        <v>3516</v>
      </c>
      <c r="H17" s="68">
        <f t="shared" si="2"/>
        <v>194424</v>
      </c>
      <c r="I17" s="68">
        <f t="shared" si="2"/>
        <v>190</v>
      </c>
      <c r="J17" s="68">
        <f t="shared" si="2"/>
        <v>197940</v>
      </c>
      <c r="K17" s="68">
        <f t="shared" si="2"/>
        <v>190</v>
      </c>
    </row>
    <row r="18" spans="1:11" x14ac:dyDescent="0.15">
      <c r="A18" s="64" t="s">
        <v>782</v>
      </c>
      <c r="B18" s="68">
        <v>3132</v>
      </c>
      <c r="C18" s="68">
        <v>168</v>
      </c>
      <c r="D18" s="68"/>
      <c r="E18" s="68"/>
      <c r="F18" s="68">
        <v>5472</v>
      </c>
      <c r="G18" s="68">
        <v>516</v>
      </c>
      <c r="H18" s="68">
        <v>194425</v>
      </c>
      <c r="I18" s="68">
        <v>90</v>
      </c>
      <c r="J18" s="68">
        <v>2107204</v>
      </c>
      <c r="K18" s="68">
        <v>90</v>
      </c>
    </row>
    <row r="20" spans="1:11" x14ac:dyDescent="0.15">
      <c r="A20" s="64" t="s">
        <v>793</v>
      </c>
    </row>
    <row r="22" spans="1:11" x14ac:dyDescent="0.15">
      <c r="A22" s="64" t="s">
        <v>790</v>
      </c>
    </row>
    <row r="23" spans="1:11" x14ac:dyDescent="0.15">
      <c r="A23" s="64" t="s">
        <v>791</v>
      </c>
    </row>
  </sheetData>
  <mergeCells count="10">
    <mergeCell ref="A2:K2"/>
    <mergeCell ref="A5:A7"/>
    <mergeCell ref="B5:E5"/>
    <mergeCell ref="F5:I5"/>
    <mergeCell ref="J5:K5"/>
    <mergeCell ref="B6:C6"/>
    <mergeCell ref="D6:E6"/>
    <mergeCell ref="F6:G6"/>
    <mergeCell ref="H6:I6"/>
    <mergeCell ref="J6:K6"/>
  </mergeCells>
  <pageMargins left="0.7" right="0.7" top="0.75" bottom="0.75" header="0" footer="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workbookViewId="0">
      <selection activeCell="B2" sqref="B2"/>
    </sheetView>
  </sheetViews>
  <sheetFormatPr baseColWidth="10" defaultRowHeight="13" x14ac:dyDescent="0.15"/>
  <cols>
    <col min="1" max="1" width="26.6640625" style="64" customWidth="1"/>
    <col min="2" max="2" width="3.83203125" style="64" customWidth="1"/>
    <col min="3" max="3" width="10.83203125" style="64"/>
    <col min="4" max="4" width="6" style="64" customWidth="1"/>
    <col min="5" max="5" width="10.83203125" style="64"/>
    <col min="6" max="6" width="6" style="64" customWidth="1"/>
    <col min="7" max="7" width="10.83203125" style="64"/>
    <col min="8" max="8" width="5.83203125" style="64" customWidth="1"/>
    <col min="9" max="9" width="10.83203125" style="64"/>
    <col min="10" max="10" width="5.33203125" style="64" customWidth="1"/>
    <col min="11" max="11" width="10.83203125" style="64"/>
    <col min="12" max="12" width="5.5" style="64" customWidth="1"/>
    <col min="13" max="13" width="10.83203125" style="64"/>
    <col min="14" max="14" width="5.83203125" style="64" customWidth="1"/>
    <col min="15" max="15" width="10.83203125" style="64"/>
    <col min="16" max="16" width="5.5" style="64" customWidth="1"/>
    <col min="17" max="16384" width="10.83203125" style="64"/>
  </cols>
  <sheetData>
    <row r="1" spans="1:18" x14ac:dyDescent="0.15">
      <c r="A1" s="63" t="s">
        <v>794</v>
      </c>
      <c r="B1" s="63"/>
      <c r="C1" s="63"/>
      <c r="D1" s="63"/>
      <c r="E1" s="63"/>
      <c r="F1" s="63"/>
      <c r="G1" s="63"/>
      <c r="H1" s="63"/>
      <c r="I1" s="63"/>
      <c r="J1" s="63"/>
      <c r="K1" s="63"/>
      <c r="L1" s="63"/>
      <c r="M1" s="63"/>
      <c r="N1" s="63"/>
      <c r="O1" s="63"/>
      <c r="P1" s="63"/>
      <c r="Q1" s="63"/>
    </row>
    <row r="3" spans="1:18" x14ac:dyDescent="0.15">
      <c r="A3" s="108" t="s">
        <v>795</v>
      </c>
      <c r="B3" s="63" t="s">
        <v>723</v>
      </c>
      <c r="C3" s="63"/>
      <c r="D3" s="63" t="s">
        <v>796</v>
      </c>
      <c r="E3" s="63"/>
      <c r="F3" s="63" t="s">
        <v>797</v>
      </c>
      <c r="G3" s="63"/>
      <c r="H3" s="63" t="s">
        <v>798</v>
      </c>
      <c r="I3" s="63"/>
      <c r="J3" s="63" t="s">
        <v>737</v>
      </c>
      <c r="K3" s="63"/>
      <c r="L3" s="63" t="s">
        <v>744</v>
      </c>
      <c r="M3" s="63"/>
      <c r="N3" s="63" t="s">
        <v>748</v>
      </c>
      <c r="O3" s="63"/>
      <c r="P3" s="63" t="s">
        <v>751</v>
      </c>
      <c r="Q3" s="63"/>
    </row>
    <row r="4" spans="1:18" x14ac:dyDescent="0.15">
      <c r="A4" s="108"/>
      <c r="B4" s="63" t="s">
        <v>799</v>
      </c>
      <c r="C4" s="63"/>
      <c r="D4" s="63" t="s">
        <v>800</v>
      </c>
      <c r="E4" s="63"/>
      <c r="F4" s="63" t="s">
        <v>801</v>
      </c>
      <c r="G4" s="63"/>
      <c r="H4" s="63" t="s">
        <v>802</v>
      </c>
      <c r="I4" s="63"/>
      <c r="J4" s="63" t="s">
        <v>803</v>
      </c>
      <c r="K4" s="63"/>
      <c r="L4" s="63" t="s">
        <v>804</v>
      </c>
      <c r="M4" s="63"/>
      <c r="N4" s="63" t="s">
        <v>805</v>
      </c>
      <c r="O4" s="63"/>
      <c r="P4" s="63" t="s">
        <v>806</v>
      </c>
      <c r="Q4" s="63"/>
    </row>
    <row r="5" spans="1:18" x14ac:dyDescent="0.15">
      <c r="A5" s="64" t="s">
        <v>807</v>
      </c>
      <c r="B5" s="64" t="s">
        <v>808</v>
      </c>
      <c r="C5" s="68">
        <v>629750</v>
      </c>
      <c r="D5" s="64" t="s">
        <v>808</v>
      </c>
      <c r="E5" s="68">
        <v>1083800</v>
      </c>
      <c r="F5" s="64" t="s">
        <v>808</v>
      </c>
      <c r="G5" s="68">
        <v>397700</v>
      </c>
      <c r="H5" s="64" t="s">
        <v>808</v>
      </c>
      <c r="I5" s="68">
        <v>107970</v>
      </c>
      <c r="J5" s="64" t="s">
        <v>808</v>
      </c>
      <c r="K5" s="68">
        <v>70936</v>
      </c>
      <c r="L5" s="64" t="s">
        <v>808</v>
      </c>
      <c r="M5" s="68">
        <v>529613</v>
      </c>
      <c r="N5" s="64" t="s">
        <v>808</v>
      </c>
      <c r="O5" s="68">
        <v>2353331</v>
      </c>
      <c r="P5" s="64" t="s">
        <v>808</v>
      </c>
      <c r="Q5" s="68">
        <v>2336413</v>
      </c>
      <c r="R5" s="68"/>
    </row>
    <row r="6" spans="1:18" x14ac:dyDescent="0.15">
      <c r="A6" s="64" t="s">
        <v>809</v>
      </c>
      <c r="C6" s="68"/>
      <c r="D6" s="112" t="s">
        <v>810</v>
      </c>
      <c r="E6" s="68">
        <v>5</v>
      </c>
      <c r="F6" s="112" t="s">
        <v>811</v>
      </c>
      <c r="G6" s="68">
        <v>160</v>
      </c>
      <c r="H6" s="112" t="s">
        <v>812</v>
      </c>
      <c r="I6" s="68">
        <v>2025</v>
      </c>
      <c r="J6" s="64" t="s">
        <v>774</v>
      </c>
      <c r="K6" s="68">
        <v>2158</v>
      </c>
      <c r="M6" s="68"/>
      <c r="N6" s="112" t="s">
        <v>813</v>
      </c>
      <c r="O6" s="68">
        <v>773</v>
      </c>
      <c r="P6" s="64" t="s">
        <v>774</v>
      </c>
      <c r="Q6" s="68">
        <v>6960</v>
      </c>
      <c r="R6" s="68"/>
    </row>
    <row r="7" spans="1:18" x14ac:dyDescent="0.15">
      <c r="A7" s="64" t="s">
        <v>814</v>
      </c>
      <c r="B7" s="64" t="s">
        <v>808</v>
      </c>
      <c r="C7" s="68">
        <v>115</v>
      </c>
      <c r="E7" s="68"/>
      <c r="G7" s="68"/>
      <c r="I7" s="68"/>
      <c r="J7" s="64" t="s">
        <v>808</v>
      </c>
      <c r="K7" s="68">
        <v>115</v>
      </c>
      <c r="L7" s="64" t="s">
        <v>808</v>
      </c>
      <c r="M7" s="68">
        <v>3621</v>
      </c>
      <c r="N7" s="64" t="s">
        <v>808</v>
      </c>
      <c r="O7" s="68">
        <v>23876</v>
      </c>
      <c r="P7" s="64" t="s">
        <v>808</v>
      </c>
      <c r="Q7" s="68">
        <v>168582</v>
      </c>
      <c r="R7" s="68"/>
    </row>
    <row r="8" spans="1:18" x14ac:dyDescent="0.15">
      <c r="A8" s="64" t="s">
        <v>815</v>
      </c>
      <c r="B8" s="64" t="s">
        <v>808</v>
      </c>
      <c r="C8" s="68">
        <v>49900</v>
      </c>
      <c r="D8" s="64" t="s">
        <v>808</v>
      </c>
      <c r="E8" s="68">
        <v>127350</v>
      </c>
      <c r="F8" s="64" t="s">
        <v>808</v>
      </c>
      <c r="G8" s="68">
        <v>58300</v>
      </c>
      <c r="I8" s="68"/>
      <c r="J8" s="64" t="s">
        <v>808</v>
      </c>
      <c r="K8" s="68">
        <v>63409</v>
      </c>
      <c r="L8" s="64" t="s">
        <v>808</v>
      </c>
      <c r="M8" s="68">
        <v>2505</v>
      </c>
      <c r="O8" s="68"/>
      <c r="P8" s="64" t="s">
        <v>808</v>
      </c>
      <c r="Q8" s="68">
        <v>59449</v>
      </c>
      <c r="R8" s="68"/>
    </row>
    <row r="9" spans="1:18" x14ac:dyDescent="0.15">
      <c r="A9" s="64" t="s">
        <v>816</v>
      </c>
      <c r="B9" s="64" t="s">
        <v>808</v>
      </c>
      <c r="C9" s="68">
        <v>70663</v>
      </c>
      <c r="D9" s="64" t="s">
        <v>808</v>
      </c>
      <c r="E9" s="68">
        <v>177850</v>
      </c>
      <c r="F9" s="64" t="s">
        <v>808</v>
      </c>
      <c r="G9" s="68">
        <v>28950</v>
      </c>
      <c r="H9" s="64" t="s">
        <v>808</v>
      </c>
      <c r="I9" s="68">
        <v>18402</v>
      </c>
      <c r="J9" s="64" t="s">
        <v>808</v>
      </c>
      <c r="K9" s="68">
        <v>26777</v>
      </c>
      <c r="L9" s="64" t="s">
        <v>808</v>
      </c>
      <c r="M9" s="68">
        <v>200</v>
      </c>
      <c r="N9" s="64" t="s">
        <v>808</v>
      </c>
      <c r="O9" s="68">
        <v>8232</v>
      </c>
      <c r="P9" s="64" t="s">
        <v>808</v>
      </c>
      <c r="Q9" s="68">
        <v>300847</v>
      </c>
      <c r="R9" s="68"/>
    </row>
    <row r="10" spans="1:18" x14ac:dyDescent="0.15">
      <c r="A10" s="64" t="s">
        <v>817</v>
      </c>
      <c r="B10" s="64" t="s">
        <v>808</v>
      </c>
      <c r="C10" s="68">
        <v>31907</v>
      </c>
      <c r="D10" s="64" t="s">
        <v>808</v>
      </c>
      <c r="E10" s="68">
        <v>5168</v>
      </c>
      <c r="F10" s="64" t="s">
        <v>808</v>
      </c>
      <c r="G10" s="68">
        <v>2583</v>
      </c>
      <c r="H10" s="64" t="s">
        <v>808</v>
      </c>
      <c r="I10" s="68">
        <v>32517</v>
      </c>
      <c r="J10" s="64" t="s">
        <v>808</v>
      </c>
      <c r="K10" s="68">
        <v>4663</v>
      </c>
      <c r="L10" s="64" t="s">
        <v>808</v>
      </c>
      <c r="M10" s="68">
        <v>13837</v>
      </c>
      <c r="N10" s="64" t="s">
        <v>808</v>
      </c>
      <c r="O10" s="68">
        <v>12942</v>
      </c>
      <c r="P10" s="64" t="s">
        <v>808</v>
      </c>
      <c r="Q10" s="68">
        <v>47058</v>
      </c>
      <c r="R10" s="68"/>
    </row>
    <row r="11" spans="1:18" x14ac:dyDescent="0.15">
      <c r="A11" s="64" t="s">
        <v>818</v>
      </c>
      <c r="B11" s="64" t="s">
        <v>819</v>
      </c>
      <c r="C11" s="68">
        <v>56</v>
      </c>
      <c r="D11" s="64" t="s">
        <v>819</v>
      </c>
      <c r="E11" s="68">
        <v>730</v>
      </c>
      <c r="F11" s="64" t="s">
        <v>819</v>
      </c>
      <c r="G11" s="68">
        <v>562</v>
      </c>
      <c r="H11" s="64" t="s">
        <v>819</v>
      </c>
      <c r="I11" s="68">
        <v>1</v>
      </c>
      <c r="J11" s="64" t="s">
        <v>819</v>
      </c>
      <c r="K11" s="68"/>
      <c r="M11" s="68"/>
      <c r="O11" s="68"/>
      <c r="P11" s="64" t="s">
        <v>774</v>
      </c>
      <c r="Q11" s="68">
        <v>2008</v>
      </c>
      <c r="R11" s="68"/>
    </row>
    <row r="12" spans="1:18" x14ac:dyDescent="0.15">
      <c r="A12" s="64" t="s">
        <v>820</v>
      </c>
      <c r="B12" s="64" t="s">
        <v>808</v>
      </c>
      <c r="C12" s="68">
        <v>117800</v>
      </c>
      <c r="D12" s="64" t="s">
        <v>808</v>
      </c>
      <c r="E12" s="68">
        <v>143300</v>
      </c>
      <c r="F12" s="64" t="s">
        <v>808</v>
      </c>
      <c r="G12" s="68">
        <v>221100</v>
      </c>
      <c r="H12" s="64" t="s">
        <v>808</v>
      </c>
      <c r="I12" s="68">
        <v>17706</v>
      </c>
      <c r="J12" s="64" t="s">
        <v>808</v>
      </c>
      <c r="K12" s="68">
        <v>71140</v>
      </c>
      <c r="L12" s="64" t="s">
        <v>808</v>
      </c>
      <c r="M12" s="68">
        <v>5006</v>
      </c>
      <c r="N12" s="64" t="s">
        <v>808</v>
      </c>
      <c r="O12" s="68">
        <v>6034</v>
      </c>
      <c r="P12" s="64" t="s">
        <v>808</v>
      </c>
      <c r="Q12" s="68">
        <v>12427</v>
      </c>
      <c r="R12" s="68"/>
    </row>
    <row r="13" spans="1:18" x14ac:dyDescent="0.15">
      <c r="A13" s="64" t="s">
        <v>821</v>
      </c>
      <c r="B13" s="64" t="s">
        <v>808</v>
      </c>
      <c r="C13" s="68">
        <v>155500</v>
      </c>
      <c r="D13" s="64" t="s">
        <v>808</v>
      </c>
      <c r="E13" s="68">
        <v>329150</v>
      </c>
      <c r="F13" s="64" t="s">
        <v>808</v>
      </c>
      <c r="G13" s="68">
        <v>1142600</v>
      </c>
      <c r="H13" s="64" t="s">
        <v>808</v>
      </c>
      <c r="I13" s="68">
        <v>2063558</v>
      </c>
      <c r="J13" s="64" t="s">
        <v>808</v>
      </c>
      <c r="K13" s="68">
        <v>2860922</v>
      </c>
      <c r="L13" s="64" t="s">
        <v>808</v>
      </c>
      <c r="M13" s="68">
        <v>407691</v>
      </c>
      <c r="N13" s="64" t="s">
        <v>808</v>
      </c>
      <c r="O13" s="68">
        <v>3802560</v>
      </c>
      <c r="P13" s="64" t="s">
        <v>808</v>
      </c>
      <c r="Q13" s="68">
        <v>8009181</v>
      </c>
      <c r="R13" s="68"/>
    </row>
    <row r="14" spans="1:18" x14ac:dyDescent="0.15">
      <c r="A14" s="64" t="s">
        <v>822</v>
      </c>
      <c r="C14" s="68"/>
      <c r="D14" s="64" t="s">
        <v>808</v>
      </c>
      <c r="E14" s="68">
        <v>100</v>
      </c>
      <c r="G14" s="68"/>
      <c r="H14" s="64" t="s">
        <v>808</v>
      </c>
      <c r="I14" s="68">
        <v>194452</v>
      </c>
      <c r="J14" s="64" t="s">
        <v>808</v>
      </c>
      <c r="K14" s="68">
        <v>43287</v>
      </c>
      <c r="L14" s="64" t="s">
        <v>808</v>
      </c>
      <c r="M14" s="68">
        <v>132907</v>
      </c>
      <c r="N14" s="64" t="s">
        <v>808</v>
      </c>
      <c r="O14" s="68">
        <v>376150</v>
      </c>
      <c r="P14" s="64" t="s">
        <v>808</v>
      </c>
      <c r="Q14" s="68">
        <v>1084944</v>
      </c>
      <c r="R14" s="68"/>
    </row>
    <row r="15" spans="1:18" x14ac:dyDescent="0.15">
      <c r="A15" s="64" t="s">
        <v>823</v>
      </c>
      <c r="B15" s="64" t="s">
        <v>774</v>
      </c>
      <c r="C15" s="68">
        <v>61</v>
      </c>
      <c r="D15" s="64" t="s">
        <v>774</v>
      </c>
      <c r="E15" s="68">
        <v>3056</v>
      </c>
      <c r="F15" s="64" t="s">
        <v>774</v>
      </c>
      <c r="G15" s="68">
        <v>10500</v>
      </c>
      <c r="H15" s="64" t="s">
        <v>774</v>
      </c>
      <c r="I15" s="68">
        <v>745</v>
      </c>
      <c r="J15" s="64" t="s">
        <v>774</v>
      </c>
      <c r="K15" s="68">
        <v>1434</v>
      </c>
      <c r="L15" s="64" t="s">
        <v>774</v>
      </c>
      <c r="M15" s="68">
        <v>324</v>
      </c>
      <c r="N15" s="64" t="s">
        <v>774</v>
      </c>
      <c r="O15" s="68">
        <v>2120</v>
      </c>
      <c r="P15" s="64" t="s">
        <v>774</v>
      </c>
      <c r="Q15" s="68">
        <v>147</v>
      </c>
      <c r="R15" s="68"/>
    </row>
    <row r="16" spans="1:18" x14ac:dyDescent="0.15">
      <c r="A16" s="64" t="s">
        <v>824</v>
      </c>
      <c r="B16" s="64" t="s">
        <v>774</v>
      </c>
      <c r="C16" s="68">
        <v>1415</v>
      </c>
      <c r="D16" s="64" t="s">
        <v>774</v>
      </c>
      <c r="E16" s="68">
        <v>699</v>
      </c>
      <c r="F16" s="64" t="s">
        <v>774</v>
      </c>
      <c r="G16" s="68">
        <v>348</v>
      </c>
      <c r="H16" s="64" t="s">
        <v>774</v>
      </c>
      <c r="I16" s="68">
        <v>797</v>
      </c>
      <c r="J16" s="64" t="s">
        <v>774</v>
      </c>
      <c r="K16" s="68">
        <v>9</v>
      </c>
      <c r="L16" s="64" t="s">
        <v>774</v>
      </c>
      <c r="M16" s="68">
        <v>137</v>
      </c>
      <c r="N16" s="64" t="s">
        <v>774</v>
      </c>
      <c r="O16" s="68">
        <v>4082</v>
      </c>
      <c r="P16" s="64" t="s">
        <v>774</v>
      </c>
      <c r="Q16" s="68">
        <v>14381</v>
      </c>
      <c r="R16" s="68"/>
    </row>
    <row r="17" spans="1:18" x14ac:dyDescent="0.15">
      <c r="A17" s="64" t="s">
        <v>825</v>
      </c>
      <c r="C17" s="68"/>
      <c r="E17" s="68"/>
      <c r="F17" s="64" t="s">
        <v>774</v>
      </c>
      <c r="G17" s="68">
        <v>223</v>
      </c>
      <c r="H17" s="64" t="s">
        <v>774</v>
      </c>
      <c r="I17" s="68">
        <v>7584</v>
      </c>
      <c r="J17" s="64" t="s">
        <v>774</v>
      </c>
      <c r="K17" s="68">
        <v>4534</v>
      </c>
      <c r="M17" s="68"/>
      <c r="N17" s="64" t="s">
        <v>774</v>
      </c>
      <c r="O17" s="68">
        <v>3234</v>
      </c>
      <c r="P17" s="64" t="s">
        <v>774</v>
      </c>
      <c r="Q17" s="68">
        <v>9529</v>
      </c>
      <c r="R17" s="68"/>
    </row>
    <row r="18" spans="1:18" x14ac:dyDescent="0.15">
      <c r="A18" s="64" t="s">
        <v>826</v>
      </c>
      <c r="B18" s="64" t="s">
        <v>827</v>
      </c>
      <c r="C18" s="68">
        <v>56742</v>
      </c>
      <c r="D18" s="64" t="s">
        <v>827</v>
      </c>
      <c r="E18" s="68">
        <v>54919</v>
      </c>
      <c r="F18" s="64" t="s">
        <v>827</v>
      </c>
      <c r="G18" s="68">
        <v>388342</v>
      </c>
      <c r="H18" s="64" t="s">
        <v>827</v>
      </c>
      <c r="I18" s="68">
        <v>94650</v>
      </c>
      <c r="J18" s="64" t="s">
        <v>827</v>
      </c>
      <c r="K18" s="68">
        <v>1038</v>
      </c>
      <c r="L18" s="64" t="s">
        <v>808</v>
      </c>
      <c r="M18" s="68">
        <v>450267</v>
      </c>
      <c r="N18" s="64" t="s">
        <v>808</v>
      </c>
      <c r="O18" s="68">
        <v>841425</v>
      </c>
      <c r="P18" s="64" t="s">
        <v>808</v>
      </c>
      <c r="Q18" s="68">
        <v>1565574</v>
      </c>
      <c r="R18" s="68"/>
    </row>
    <row r="19" spans="1:18" x14ac:dyDescent="0.15">
      <c r="A19" s="64" t="s">
        <v>828</v>
      </c>
      <c r="B19" s="64" t="s">
        <v>774</v>
      </c>
      <c r="C19" s="68">
        <v>1140</v>
      </c>
      <c r="D19" s="64" t="s">
        <v>774</v>
      </c>
      <c r="E19" s="68">
        <v>1902</v>
      </c>
      <c r="F19" s="64" t="s">
        <v>774</v>
      </c>
      <c r="G19" s="68">
        <v>3146</v>
      </c>
      <c r="H19" s="64" t="s">
        <v>774</v>
      </c>
      <c r="I19" s="68">
        <v>796</v>
      </c>
      <c r="J19" s="64" t="s">
        <v>774</v>
      </c>
      <c r="K19" s="68">
        <v>596</v>
      </c>
      <c r="L19" s="64" t="s">
        <v>774</v>
      </c>
      <c r="M19" s="68">
        <v>349</v>
      </c>
      <c r="N19" s="64" t="s">
        <v>774</v>
      </c>
      <c r="O19" s="68">
        <v>1607</v>
      </c>
      <c r="P19" s="64" t="s">
        <v>774</v>
      </c>
      <c r="Q19" s="68">
        <v>3698</v>
      </c>
      <c r="R19" s="68"/>
    </row>
    <row r="20" spans="1:18" x14ac:dyDescent="0.15">
      <c r="A20" s="64" t="s">
        <v>829</v>
      </c>
      <c r="C20" s="68"/>
      <c r="E20" s="68"/>
      <c r="G20" s="68"/>
      <c r="I20" s="68"/>
      <c r="J20" s="64" t="s">
        <v>774</v>
      </c>
      <c r="K20" s="68">
        <v>30</v>
      </c>
      <c r="L20" s="64" t="s">
        <v>774</v>
      </c>
      <c r="M20" s="68">
        <v>900</v>
      </c>
      <c r="N20" s="64" t="s">
        <v>774</v>
      </c>
      <c r="O20" s="68">
        <v>9184</v>
      </c>
      <c r="P20" s="64" t="s">
        <v>774</v>
      </c>
      <c r="Q20" s="68">
        <v>1339</v>
      </c>
      <c r="R20" s="68"/>
    </row>
    <row r="21" spans="1:18" x14ac:dyDescent="0.15">
      <c r="A21" s="64" t="s">
        <v>830</v>
      </c>
      <c r="B21" s="64" t="s">
        <v>808</v>
      </c>
      <c r="C21" s="68">
        <v>249300</v>
      </c>
      <c r="D21" s="64" t="s">
        <v>831</v>
      </c>
      <c r="E21" s="68">
        <v>818</v>
      </c>
      <c r="F21" s="64" t="s">
        <v>831</v>
      </c>
      <c r="G21" s="68">
        <v>254</v>
      </c>
      <c r="H21" s="64" t="s">
        <v>808</v>
      </c>
      <c r="I21" s="68">
        <v>535000</v>
      </c>
      <c r="J21" s="64" t="s">
        <v>808</v>
      </c>
      <c r="K21" s="68">
        <v>30250</v>
      </c>
      <c r="L21" s="64" t="s">
        <v>808</v>
      </c>
      <c r="M21" s="68">
        <v>85918</v>
      </c>
      <c r="N21" s="64" t="s">
        <v>808</v>
      </c>
      <c r="O21" s="68">
        <v>102000</v>
      </c>
      <c r="P21" s="64" t="s">
        <v>808</v>
      </c>
      <c r="Q21" s="68">
        <v>1461884</v>
      </c>
      <c r="R21" s="68"/>
    </row>
    <row r="22" spans="1:18" x14ac:dyDescent="0.15">
      <c r="A22" s="64" t="s">
        <v>832</v>
      </c>
      <c r="B22" s="64" t="s">
        <v>833</v>
      </c>
      <c r="C22" s="68">
        <v>4400</v>
      </c>
      <c r="D22" s="64" t="s">
        <v>833</v>
      </c>
      <c r="E22" s="68">
        <v>20464</v>
      </c>
      <c r="F22" s="64" t="s">
        <v>833</v>
      </c>
      <c r="G22" s="68">
        <v>10319</v>
      </c>
      <c r="H22" s="64" t="s">
        <v>833</v>
      </c>
      <c r="I22" s="68">
        <v>20868</v>
      </c>
      <c r="J22" s="64" t="s">
        <v>833</v>
      </c>
      <c r="K22" s="68">
        <v>12957</v>
      </c>
      <c r="L22" s="64" t="s">
        <v>833</v>
      </c>
      <c r="M22" s="68">
        <v>364</v>
      </c>
      <c r="N22" s="64" t="s">
        <v>833</v>
      </c>
      <c r="O22" s="68">
        <v>782</v>
      </c>
      <c r="P22" s="64" t="s">
        <v>833</v>
      </c>
      <c r="Q22" s="68">
        <v>577</v>
      </c>
      <c r="R22" s="68"/>
    </row>
    <row r="23" spans="1:18" x14ac:dyDescent="0.15">
      <c r="A23" s="64" t="s">
        <v>834</v>
      </c>
      <c r="C23" s="68"/>
      <c r="D23" s="64" t="s">
        <v>808</v>
      </c>
      <c r="E23" s="68">
        <v>18000</v>
      </c>
      <c r="F23" s="64" t="s">
        <v>808</v>
      </c>
      <c r="G23" s="68">
        <v>46000</v>
      </c>
      <c r="H23" s="64" t="s">
        <v>808</v>
      </c>
      <c r="I23" s="68">
        <v>5300</v>
      </c>
      <c r="J23" s="64" t="s">
        <v>808</v>
      </c>
      <c r="K23" s="68">
        <v>2478</v>
      </c>
      <c r="L23" s="64" t="s">
        <v>808</v>
      </c>
      <c r="M23" s="68">
        <v>950</v>
      </c>
      <c r="N23" s="64" t="s">
        <v>808</v>
      </c>
      <c r="O23" s="68">
        <v>145383</v>
      </c>
      <c r="P23" s="64" t="s">
        <v>808</v>
      </c>
      <c r="Q23" s="68">
        <v>118111</v>
      </c>
      <c r="R23" s="68"/>
    </row>
    <row r="24" spans="1:18" x14ac:dyDescent="0.15">
      <c r="A24" s="64" t="s">
        <v>835</v>
      </c>
      <c r="B24" s="64" t="s">
        <v>819</v>
      </c>
      <c r="C24" s="68">
        <v>307</v>
      </c>
      <c r="D24" s="64" t="s">
        <v>819</v>
      </c>
      <c r="E24" s="68">
        <v>1022</v>
      </c>
      <c r="F24" s="64" t="s">
        <v>819</v>
      </c>
      <c r="G24" s="68">
        <v>237</v>
      </c>
      <c r="I24" s="68"/>
      <c r="K24" s="68"/>
      <c r="M24" s="68"/>
      <c r="O24" s="68"/>
      <c r="P24" s="64" t="s">
        <v>774</v>
      </c>
      <c r="Q24" s="68">
        <v>870</v>
      </c>
      <c r="R24" s="68"/>
    </row>
    <row r="25" spans="1:18" x14ac:dyDescent="0.15">
      <c r="A25" s="64" t="s">
        <v>836</v>
      </c>
      <c r="B25" s="64" t="s">
        <v>808</v>
      </c>
      <c r="C25" s="68">
        <v>8567663</v>
      </c>
      <c r="D25" s="64" t="s">
        <v>808</v>
      </c>
      <c r="E25" s="68">
        <v>2676350</v>
      </c>
      <c r="F25" s="64" t="s">
        <v>808</v>
      </c>
      <c r="G25" s="68">
        <v>11490700</v>
      </c>
      <c r="H25" s="64" t="s">
        <v>808</v>
      </c>
      <c r="I25" s="68">
        <v>6355000</v>
      </c>
      <c r="J25" s="64" t="s">
        <v>808</v>
      </c>
      <c r="K25" s="68">
        <v>11163875</v>
      </c>
      <c r="L25" s="64" t="s">
        <v>808</v>
      </c>
      <c r="M25" s="68">
        <v>8587124</v>
      </c>
      <c r="N25" s="64" t="s">
        <v>808</v>
      </c>
      <c r="O25" s="68">
        <v>8628266</v>
      </c>
      <c r="P25" s="64" t="s">
        <v>808</v>
      </c>
      <c r="Q25" s="68">
        <v>9726168</v>
      </c>
      <c r="R25" s="68"/>
    </row>
    <row r="26" spans="1:18" x14ac:dyDescent="0.15">
      <c r="A26" s="64" t="s">
        <v>837</v>
      </c>
      <c r="B26" s="64" t="s">
        <v>774</v>
      </c>
      <c r="C26" s="68">
        <v>992</v>
      </c>
      <c r="D26" s="64" t="s">
        <v>774</v>
      </c>
      <c r="E26" s="68">
        <v>854</v>
      </c>
      <c r="F26" s="64" t="s">
        <v>774</v>
      </c>
      <c r="G26" s="68">
        <v>2712</v>
      </c>
      <c r="I26" s="68"/>
      <c r="J26" s="64" t="s">
        <v>774</v>
      </c>
      <c r="K26" s="68">
        <v>1769</v>
      </c>
      <c r="M26" s="68"/>
      <c r="N26" s="64" t="s">
        <v>774</v>
      </c>
      <c r="O26" s="68">
        <v>350</v>
      </c>
      <c r="P26" s="64" t="s">
        <v>774</v>
      </c>
      <c r="Q26" s="68">
        <v>36335</v>
      </c>
      <c r="R26" s="68"/>
    </row>
    <row r="27" spans="1:18" x14ac:dyDescent="0.15">
      <c r="A27" s="64" t="s">
        <v>838</v>
      </c>
      <c r="B27" s="64" t="s">
        <v>774</v>
      </c>
      <c r="C27" s="68">
        <v>40</v>
      </c>
      <c r="D27" s="64" t="s">
        <v>774</v>
      </c>
      <c r="E27" s="68">
        <v>160</v>
      </c>
      <c r="F27" s="64" t="s">
        <v>774</v>
      </c>
      <c r="G27" s="68">
        <v>52500</v>
      </c>
      <c r="I27" s="68"/>
      <c r="K27" s="68"/>
      <c r="M27" s="68"/>
      <c r="O27" s="68"/>
      <c r="P27" s="64" t="s">
        <v>774</v>
      </c>
      <c r="Q27" s="68">
        <v>32</v>
      </c>
      <c r="R27" s="68"/>
    </row>
    <row r="28" spans="1:18" x14ac:dyDescent="0.15">
      <c r="A28" s="64" t="s">
        <v>839</v>
      </c>
      <c r="B28" s="64" t="s">
        <v>808</v>
      </c>
      <c r="C28" s="68">
        <v>275</v>
      </c>
      <c r="D28" s="64" t="s">
        <v>808</v>
      </c>
      <c r="E28" s="68">
        <v>725</v>
      </c>
      <c r="F28" s="64" t="s">
        <v>808</v>
      </c>
      <c r="G28" s="68">
        <v>50</v>
      </c>
      <c r="H28" s="64" t="s">
        <v>808</v>
      </c>
      <c r="I28" s="68">
        <v>1423985</v>
      </c>
      <c r="J28" s="64" t="s">
        <v>808</v>
      </c>
      <c r="K28" s="68">
        <v>925348</v>
      </c>
      <c r="L28" s="64" t="s">
        <v>808</v>
      </c>
      <c r="M28" s="68">
        <v>888509</v>
      </c>
      <c r="N28" s="64" t="s">
        <v>808</v>
      </c>
      <c r="O28" s="68">
        <v>1224630</v>
      </c>
      <c r="P28" s="64" t="s">
        <v>808</v>
      </c>
      <c r="Q28" s="68">
        <v>3309282</v>
      </c>
      <c r="R28" s="68"/>
    </row>
    <row r="29" spans="1:18" x14ac:dyDescent="0.15">
      <c r="A29" s="64" t="s">
        <v>840</v>
      </c>
      <c r="C29" s="68"/>
      <c r="D29" s="64" t="s">
        <v>819</v>
      </c>
      <c r="E29" s="68">
        <v>1386</v>
      </c>
      <c r="F29" s="64" t="s">
        <v>819</v>
      </c>
      <c r="G29" s="68">
        <v>751</v>
      </c>
      <c r="H29" s="64" t="s">
        <v>819</v>
      </c>
      <c r="I29" s="68">
        <v>28</v>
      </c>
      <c r="K29" s="68"/>
      <c r="M29" s="68"/>
      <c r="O29" s="68"/>
      <c r="P29" s="64" t="s">
        <v>774</v>
      </c>
      <c r="Q29" s="68">
        <v>17607</v>
      </c>
      <c r="R29" s="68"/>
    </row>
    <row r="30" spans="1:18" x14ac:dyDescent="0.15">
      <c r="A30" s="64" t="s">
        <v>841</v>
      </c>
      <c r="B30" s="64" t="s">
        <v>774</v>
      </c>
      <c r="C30" s="68">
        <v>8276</v>
      </c>
      <c r="D30" s="113" t="s">
        <v>842</v>
      </c>
      <c r="E30" s="68">
        <v>8220</v>
      </c>
      <c r="F30" s="113" t="s">
        <v>843</v>
      </c>
      <c r="G30" s="68">
        <v>14369</v>
      </c>
      <c r="H30" s="113" t="s">
        <v>844</v>
      </c>
      <c r="I30" s="68">
        <v>263146</v>
      </c>
      <c r="J30" s="113" t="s">
        <v>845</v>
      </c>
      <c r="K30" s="68">
        <v>1324129</v>
      </c>
      <c r="L30" s="113" t="s">
        <v>846</v>
      </c>
      <c r="M30" s="68">
        <v>55663</v>
      </c>
      <c r="N30" s="113" t="s">
        <v>847</v>
      </c>
      <c r="O30" s="68">
        <v>304240</v>
      </c>
      <c r="P30" s="113" t="s">
        <v>848</v>
      </c>
      <c r="Q30" s="68">
        <v>296376</v>
      </c>
      <c r="R30" s="68"/>
    </row>
    <row r="31" spans="1:18" x14ac:dyDescent="0.15">
      <c r="A31" s="64" t="s">
        <v>288</v>
      </c>
      <c r="B31" s="64" t="s">
        <v>808</v>
      </c>
      <c r="C31" s="68">
        <v>36775</v>
      </c>
      <c r="E31" s="68"/>
      <c r="G31" s="68"/>
      <c r="H31" s="64" t="s">
        <v>808</v>
      </c>
      <c r="I31" s="68">
        <v>1720049</v>
      </c>
      <c r="J31" s="64" t="s">
        <v>808</v>
      </c>
      <c r="K31" s="68">
        <v>2800932</v>
      </c>
      <c r="L31" s="64" t="s">
        <v>808</v>
      </c>
      <c r="M31" s="68">
        <v>3913612</v>
      </c>
      <c r="N31" s="64" t="s">
        <v>808</v>
      </c>
      <c r="O31" s="68">
        <v>5714457</v>
      </c>
      <c r="P31" s="64" t="s">
        <v>808</v>
      </c>
      <c r="Q31" s="68">
        <v>4474530</v>
      </c>
      <c r="R31" s="68"/>
    </row>
    <row r="32" spans="1:18" x14ac:dyDescent="0.15">
      <c r="A32" s="64" t="s">
        <v>849</v>
      </c>
      <c r="C32" s="68"/>
      <c r="E32" s="68"/>
      <c r="F32" s="64" t="s">
        <v>808</v>
      </c>
      <c r="G32" s="68">
        <v>124700</v>
      </c>
      <c r="H32" s="64" t="s">
        <v>808</v>
      </c>
      <c r="I32" s="68">
        <v>86929</v>
      </c>
      <c r="J32" s="64" t="s">
        <v>808</v>
      </c>
      <c r="K32" s="68">
        <v>6600003</v>
      </c>
      <c r="L32" s="64" t="s">
        <v>808</v>
      </c>
      <c r="M32" s="68">
        <v>561957</v>
      </c>
      <c r="N32" s="64" t="s">
        <v>808</v>
      </c>
      <c r="O32" s="68">
        <v>836429</v>
      </c>
      <c r="P32" s="64" t="s">
        <v>808</v>
      </c>
      <c r="Q32" s="68">
        <v>1865389</v>
      </c>
      <c r="R32" s="68"/>
    </row>
    <row r="33" spans="1:18" x14ac:dyDescent="0.15">
      <c r="A33" s="64" t="s">
        <v>850</v>
      </c>
      <c r="B33" s="64" t="s">
        <v>774</v>
      </c>
      <c r="C33" s="68">
        <v>424</v>
      </c>
      <c r="D33" s="64" t="s">
        <v>774</v>
      </c>
      <c r="E33" s="68">
        <v>3421</v>
      </c>
      <c r="F33" s="64" t="s">
        <v>774</v>
      </c>
      <c r="G33" s="68">
        <v>3141</v>
      </c>
      <c r="H33" s="64" t="s">
        <v>774</v>
      </c>
      <c r="I33" s="68">
        <v>23612</v>
      </c>
      <c r="J33" s="64" t="s">
        <v>774</v>
      </c>
      <c r="K33" s="68">
        <v>18933</v>
      </c>
      <c r="L33" s="64" t="s">
        <v>774</v>
      </c>
      <c r="M33" s="68"/>
      <c r="N33" s="64" t="s">
        <v>774</v>
      </c>
      <c r="O33" s="68">
        <v>2588</v>
      </c>
      <c r="P33" s="64" t="s">
        <v>774</v>
      </c>
      <c r="Q33" s="68">
        <v>4389</v>
      </c>
      <c r="R33" s="68"/>
    </row>
    <row r="35" spans="1:18" x14ac:dyDescent="0.15">
      <c r="B35" s="63" t="s">
        <v>600</v>
      </c>
      <c r="C35" s="63"/>
      <c r="D35" s="63"/>
      <c r="E35" s="63"/>
      <c r="F35" s="63"/>
      <c r="G35" s="63"/>
      <c r="H35" s="63"/>
      <c r="I35" s="63"/>
      <c r="J35" s="63"/>
      <c r="K35" s="63"/>
      <c r="L35" s="63"/>
      <c r="M35" s="63"/>
      <c r="N35" s="63"/>
      <c r="O35" s="63"/>
      <c r="P35" s="63"/>
      <c r="Q35" s="63"/>
    </row>
    <row r="37" spans="1:18" ht="45" customHeight="1" x14ac:dyDescent="0.15">
      <c r="B37" s="92" t="s">
        <v>851</v>
      </c>
      <c r="C37" s="92"/>
      <c r="D37" s="92"/>
      <c r="E37" s="92"/>
      <c r="F37" s="92"/>
      <c r="G37" s="92"/>
      <c r="H37" s="92"/>
      <c r="I37" s="92"/>
      <c r="J37" s="92"/>
      <c r="K37" s="92"/>
      <c r="L37" s="92"/>
      <c r="M37" s="92"/>
      <c r="N37" s="92"/>
      <c r="O37" s="92"/>
      <c r="P37" s="92"/>
      <c r="Q37" s="92"/>
    </row>
    <row r="38" spans="1:18" x14ac:dyDescent="0.15">
      <c r="B38" s="114" t="s">
        <v>799</v>
      </c>
      <c r="C38" s="114" t="s">
        <v>723</v>
      </c>
      <c r="D38" s="93" t="s">
        <v>852</v>
      </c>
      <c r="E38" s="93"/>
      <c r="F38" s="93"/>
      <c r="G38" s="93"/>
      <c r="H38" s="93"/>
      <c r="I38" s="93"/>
    </row>
    <row r="39" spans="1:18" x14ac:dyDescent="0.15">
      <c r="B39" s="114" t="s">
        <v>800</v>
      </c>
      <c r="C39" s="114" t="s">
        <v>796</v>
      </c>
      <c r="D39" s="93" t="s">
        <v>853</v>
      </c>
      <c r="E39" s="93"/>
      <c r="F39" s="93"/>
      <c r="G39" s="93"/>
      <c r="H39" s="93"/>
      <c r="I39" s="93"/>
    </row>
    <row r="40" spans="1:18" x14ac:dyDescent="0.15">
      <c r="B40" s="114" t="s">
        <v>801</v>
      </c>
      <c r="C40" s="114" t="s">
        <v>797</v>
      </c>
      <c r="D40" s="93" t="s">
        <v>854</v>
      </c>
      <c r="E40" s="93"/>
      <c r="F40" s="93"/>
      <c r="G40" s="93"/>
      <c r="H40" s="93"/>
      <c r="I40" s="93"/>
    </row>
    <row r="41" spans="1:18" x14ac:dyDescent="0.15">
      <c r="B41" s="114" t="s">
        <v>802</v>
      </c>
      <c r="C41" s="114" t="s">
        <v>798</v>
      </c>
      <c r="D41" s="93" t="s">
        <v>855</v>
      </c>
      <c r="E41" s="93"/>
      <c r="F41" s="93"/>
      <c r="G41" s="93"/>
      <c r="H41" s="93"/>
      <c r="I41" s="93"/>
    </row>
    <row r="42" spans="1:18" x14ac:dyDescent="0.15">
      <c r="B42" s="114" t="s">
        <v>803</v>
      </c>
      <c r="C42" s="114" t="s">
        <v>737</v>
      </c>
      <c r="D42" s="93" t="s">
        <v>856</v>
      </c>
      <c r="E42" s="93"/>
      <c r="F42" s="93"/>
      <c r="G42" s="93"/>
      <c r="H42" s="93"/>
      <c r="I42" s="93"/>
    </row>
    <row r="43" spans="1:18" x14ac:dyDescent="0.15">
      <c r="B43" s="114" t="s">
        <v>804</v>
      </c>
      <c r="C43" s="114" t="s">
        <v>744</v>
      </c>
      <c r="D43" s="93" t="s">
        <v>857</v>
      </c>
      <c r="E43" s="93"/>
      <c r="F43" s="93"/>
      <c r="G43" s="93"/>
      <c r="H43" s="93"/>
      <c r="I43" s="93"/>
    </row>
    <row r="44" spans="1:18" x14ac:dyDescent="0.15">
      <c r="B44" s="114" t="s">
        <v>805</v>
      </c>
      <c r="C44" s="114" t="s">
        <v>748</v>
      </c>
      <c r="D44" s="93" t="s">
        <v>858</v>
      </c>
      <c r="E44" s="93"/>
      <c r="F44" s="93"/>
      <c r="G44" s="93"/>
      <c r="H44" s="93"/>
      <c r="I44" s="93"/>
    </row>
    <row r="45" spans="1:18" x14ac:dyDescent="0.15">
      <c r="B45" s="114" t="s">
        <v>806</v>
      </c>
      <c r="C45" s="114" t="s">
        <v>751</v>
      </c>
      <c r="D45" s="93" t="s">
        <v>859</v>
      </c>
      <c r="E45" s="93"/>
      <c r="F45" s="93"/>
      <c r="G45" s="93"/>
      <c r="H45" s="93"/>
      <c r="I45" s="93"/>
    </row>
    <row r="46" spans="1:18" x14ac:dyDescent="0.15">
      <c r="B46" s="69" t="s">
        <v>317</v>
      </c>
      <c r="C46" s="115" t="s">
        <v>860</v>
      </c>
      <c r="D46" s="115"/>
      <c r="E46" s="115"/>
      <c r="F46" s="115"/>
      <c r="G46" s="115"/>
      <c r="H46" s="115"/>
      <c r="I46" s="115"/>
    </row>
    <row r="47" spans="1:18" x14ac:dyDescent="0.15">
      <c r="B47" s="69" t="s">
        <v>320</v>
      </c>
      <c r="C47" s="115" t="s">
        <v>861</v>
      </c>
      <c r="D47" s="115"/>
      <c r="E47" s="115"/>
      <c r="F47" s="115"/>
      <c r="G47" s="115"/>
      <c r="H47" s="115"/>
      <c r="I47" s="115"/>
    </row>
    <row r="48" spans="1:18" x14ac:dyDescent="0.15">
      <c r="B48" s="69" t="s">
        <v>322</v>
      </c>
      <c r="C48" s="115" t="s">
        <v>862</v>
      </c>
      <c r="D48" s="115"/>
      <c r="E48" s="115"/>
      <c r="F48" s="115"/>
      <c r="G48" s="115"/>
      <c r="H48" s="115"/>
      <c r="I48" s="115"/>
    </row>
    <row r="49" spans="2:9" x14ac:dyDescent="0.15">
      <c r="B49" s="69" t="s">
        <v>323</v>
      </c>
      <c r="C49" s="115" t="s">
        <v>863</v>
      </c>
      <c r="D49" s="115"/>
      <c r="E49" s="115"/>
      <c r="F49" s="115"/>
      <c r="G49" s="115"/>
      <c r="H49" s="115"/>
      <c r="I49" s="115"/>
    </row>
    <row r="50" spans="2:9" x14ac:dyDescent="0.15">
      <c r="B50" s="69" t="s">
        <v>324</v>
      </c>
      <c r="C50" s="115" t="s">
        <v>864</v>
      </c>
      <c r="D50" s="115"/>
      <c r="E50" s="115"/>
      <c r="F50" s="115"/>
      <c r="G50" s="115"/>
      <c r="H50" s="115"/>
      <c r="I50" s="115"/>
    </row>
    <row r="51" spans="2:9" x14ac:dyDescent="0.15">
      <c r="B51" s="69" t="s">
        <v>325</v>
      </c>
      <c r="C51" s="115" t="s">
        <v>865</v>
      </c>
      <c r="D51" s="115"/>
      <c r="E51" s="115"/>
      <c r="F51" s="115"/>
      <c r="G51" s="115"/>
      <c r="H51" s="115"/>
      <c r="I51" s="115"/>
    </row>
    <row r="52" spans="2:9" x14ac:dyDescent="0.15">
      <c r="B52" s="69" t="s">
        <v>326</v>
      </c>
      <c r="C52" s="115" t="s">
        <v>866</v>
      </c>
      <c r="D52" s="115"/>
      <c r="E52" s="115"/>
      <c r="F52" s="115"/>
      <c r="G52" s="115"/>
      <c r="H52" s="115"/>
      <c r="I52" s="115"/>
    </row>
    <row r="53" spans="2:9" x14ac:dyDescent="0.15">
      <c r="B53" s="69" t="s">
        <v>327</v>
      </c>
      <c r="C53" s="115" t="s">
        <v>867</v>
      </c>
      <c r="D53" s="115"/>
      <c r="E53" s="115"/>
      <c r="F53" s="115"/>
      <c r="G53" s="115"/>
      <c r="H53" s="115"/>
      <c r="I53" s="115"/>
    </row>
    <row r="54" spans="2:9" x14ac:dyDescent="0.15">
      <c r="B54" s="69" t="s">
        <v>328</v>
      </c>
      <c r="C54" s="115" t="s">
        <v>868</v>
      </c>
      <c r="D54" s="115"/>
      <c r="E54" s="115"/>
      <c r="F54" s="115"/>
      <c r="G54" s="115"/>
      <c r="H54" s="115"/>
      <c r="I54" s="115"/>
    </row>
    <row r="55" spans="2:9" x14ac:dyDescent="0.15">
      <c r="B55" s="69" t="s">
        <v>329</v>
      </c>
      <c r="C55" s="115" t="s">
        <v>869</v>
      </c>
      <c r="D55" s="115"/>
      <c r="E55" s="115"/>
      <c r="F55" s="115"/>
      <c r="G55" s="115"/>
      <c r="H55" s="115"/>
      <c r="I55" s="115"/>
    </row>
    <row r="56" spans="2:9" x14ac:dyDescent="0.15">
      <c r="B56" s="69" t="s">
        <v>330</v>
      </c>
      <c r="C56" s="115" t="s">
        <v>870</v>
      </c>
      <c r="D56" s="115"/>
      <c r="E56" s="115"/>
      <c r="F56" s="115"/>
      <c r="G56" s="115"/>
      <c r="H56" s="115"/>
      <c r="I56" s="115"/>
    </row>
    <row r="57" spans="2:9" x14ac:dyDescent="0.15">
      <c r="B57" s="69" t="s">
        <v>438</v>
      </c>
      <c r="C57" s="115" t="s">
        <v>871</v>
      </c>
      <c r="D57" s="115"/>
      <c r="E57" s="115"/>
      <c r="F57" s="115"/>
      <c r="G57" s="115"/>
      <c r="H57" s="115"/>
      <c r="I57" s="115"/>
    </row>
    <row r="58" spans="2:9" x14ac:dyDescent="0.15">
      <c r="B58" s="83" t="s">
        <v>872</v>
      </c>
      <c r="C58" s="83"/>
      <c r="D58" s="83"/>
      <c r="E58" s="83"/>
      <c r="F58" s="83"/>
      <c r="G58" s="83"/>
      <c r="H58" s="83"/>
      <c r="I58" s="83"/>
    </row>
  </sheetData>
  <mergeCells count="40">
    <mergeCell ref="C52:I52"/>
    <mergeCell ref="C53:I53"/>
    <mergeCell ref="C54:I54"/>
    <mergeCell ref="C55:I55"/>
    <mergeCell ref="C56:I56"/>
    <mergeCell ref="C57:I57"/>
    <mergeCell ref="C46:I46"/>
    <mergeCell ref="C47:I47"/>
    <mergeCell ref="C48:I48"/>
    <mergeCell ref="C49:I49"/>
    <mergeCell ref="C50:I50"/>
    <mergeCell ref="C51:I51"/>
    <mergeCell ref="D40:I40"/>
    <mergeCell ref="D41:I41"/>
    <mergeCell ref="D42:I42"/>
    <mergeCell ref="D43:I43"/>
    <mergeCell ref="D44:I44"/>
    <mergeCell ref="D45:I45"/>
    <mergeCell ref="N4:O4"/>
    <mergeCell ref="P4:Q4"/>
    <mergeCell ref="B35:Q35"/>
    <mergeCell ref="B37:Q37"/>
    <mergeCell ref="D38:I38"/>
    <mergeCell ref="D39:I39"/>
    <mergeCell ref="B4:C4"/>
    <mergeCell ref="D4:E4"/>
    <mergeCell ref="F4:G4"/>
    <mergeCell ref="H4:I4"/>
    <mergeCell ref="J4:K4"/>
    <mergeCell ref="L4:M4"/>
    <mergeCell ref="A1:Q1"/>
    <mergeCell ref="A3:A4"/>
    <mergeCell ref="B3:C3"/>
    <mergeCell ref="D3:E3"/>
    <mergeCell ref="F3:G3"/>
    <mergeCell ref="H3:I3"/>
    <mergeCell ref="J3:K3"/>
    <mergeCell ref="L3:M3"/>
    <mergeCell ref="N3:O3"/>
    <mergeCell ref="P3:Q3"/>
  </mergeCells>
  <pageMargins left="0.7" right="0.7" top="0.75" bottom="0.75" header="0" footer="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B2" sqref="B2"/>
    </sheetView>
  </sheetViews>
  <sheetFormatPr baseColWidth="10" defaultRowHeight="13" x14ac:dyDescent="0.15"/>
  <cols>
    <col min="1" max="2" width="10.83203125" style="64"/>
    <col min="3" max="3" width="12.33203125" style="64" customWidth="1"/>
    <col min="4" max="5" width="10.83203125" style="64"/>
    <col min="6" max="6" width="12.83203125" style="64" customWidth="1"/>
    <col min="7" max="7" width="10.83203125" style="64"/>
    <col min="8" max="8" width="51" style="64" customWidth="1"/>
    <col min="9" max="16384" width="10.83203125" style="64"/>
  </cols>
  <sheetData>
    <row r="1" spans="1:8" x14ac:dyDescent="0.15">
      <c r="A1" s="63" t="s">
        <v>873</v>
      </c>
      <c r="B1" s="63"/>
      <c r="C1" s="63"/>
      <c r="D1" s="63"/>
      <c r="E1" s="63"/>
      <c r="F1" s="63"/>
      <c r="G1" s="63"/>
      <c r="H1" s="63"/>
    </row>
    <row r="3" spans="1:8" x14ac:dyDescent="0.15">
      <c r="B3" s="63" t="s">
        <v>677</v>
      </c>
      <c r="C3" s="63"/>
      <c r="D3" s="63"/>
      <c r="E3" s="63" t="s">
        <v>678</v>
      </c>
      <c r="F3" s="63"/>
      <c r="G3" s="63"/>
      <c r="H3" s="85" t="s">
        <v>874</v>
      </c>
    </row>
    <row r="4" spans="1:8" ht="39" x14ac:dyDescent="0.15">
      <c r="A4" s="80" t="s">
        <v>522</v>
      </c>
      <c r="B4" s="80" t="s">
        <v>875</v>
      </c>
      <c r="C4" s="80" t="s">
        <v>876</v>
      </c>
      <c r="D4" s="80" t="s">
        <v>877</v>
      </c>
      <c r="E4" s="80" t="s">
        <v>878</v>
      </c>
      <c r="F4" s="80" t="s">
        <v>879</v>
      </c>
      <c r="G4" s="80" t="s">
        <v>877</v>
      </c>
    </row>
    <row r="5" spans="1:8" x14ac:dyDescent="0.15">
      <c r="A5" s="64" t="s">
        <v>880</v>
      </c>
      <c r="B5" s="68">
        <v>5576</v>
      </c>
      <c r="C5" s="68">
        <v>1263232</v>
      </c>
      <c r="D5" s="68"/>
      <c r="E5" s="68">
        <v>2826</v>
      </c>
      <c r="F5" s="68">
        <v>84036</v>
      </c>
      <c r="G5" s="68"/>
      <c r="H5" s="64" t="s">
        <v>881</v>
      </c>
    </row>
    <row r="6" spans="1:8" x14ac:dyDescent="0.15">
      <c r="A6" s="64">
        <v>1837</v>
      </c>
      <c r="B6" s="68">
        <v>4232</v>
      </c>
      <c r="C6" s="68">
        <v>1002500</v>
      </c>
      <c r="D6" s="68"/>
      <c r="E6" s="68">
        <v>168</v>
      </c>
      <c r="F6" s="68">
        <v>70992</v>
      </c>
      <c r="G6" s="68"/>
      <c r="H6" s="64" t="s">
        <v>882</v>
      </c>
    </row>
    <row r="7" spans="1:8" x14ac:dyDescent="0.15">
      <c r="A7" s="64">
        <v>1838</v>
      </c>
      <c r="B7" s="68">
        <v>3248</v>
      </c>
      <c r="C7" s="68">
        <v>1149529</v>
      </c>
      <c r="D7" s="68"/>
      <c r="E7" s="68">
        <v>2201</v>
      </c>
      <c r="F7" s="68">
        <v>59839</v>
      </c>
      <c r="G7" s="68"/>
      <c r="H7" s="64" t="s">
        <v>883</v>
      </c>
    </row>
    <row r="8" spans="1:8" x14ac:dyDescent="0.15">
      <c r="A8" s="64">
        <v>1839</v>
      </c>
      <c r="B8" s="68">
        <v>3298</v>
      </c>
      <c r="C8" s="68">
        <v>1171519</v>
      </c>
      <c r="D8" s="68"/>
      <c r="E8" s="68">
        <v>1079</v>
      </c>
      <c r="F8" s="68">
        <v>68188</v>
      </c>
      <c r="G8" s="68"/>
      <c r="H8" s="64" t="s">
        <v>884</v>
      </c>
    </row>
    <row r="9" spans="1:8" x14ac:dyDescent="0.15">
      <c r="A9" s="64">
        <v>1842</v>
      </c>
      <c r="B9" s="68">
        <v>28368</v>
      </c>
      <c r="C9" s="68">
        <v>753276</v>
      </c>
      <c r="D9" s="68"/>
      <c r="E9" s="68">
        <v>2028</v>
      </c>
      <c r="F9" s="68">
        <v>16208</v>
      </c>
      <c r="G9" s="68"/>
      <c r="H9" s="64" t="s">
        <v>885</v>
      </c>
    </row>
    <row r="10" spans="1:8" x14ac:dyDescent="0.15">
      <c r="A10" s="64">
        <v>1844</v>
      </c>
      <c r="B10" s="68"/>
      <c r="C10" s="68">
        <v>1118187</v>
      </c>
      <c r="D10" s="68"/>
      <c r="E10" s="68">
        <v>535</v>
      </c>
      <c r="F10" s="68">
        <v>65804</v>
      </c>
      <c r="G10" s="68"/>
      <c r="H10" s="64" t="s">
        <v>886</v>
      </c>
    </row>
    <row r="11" spans="1:8" x14ac:dyDescent="0.15">
      <c r="A11" s="64">
        <v>1845</v>
      </c>
      <c r="B11" s="68"/>
      <c r="C11" s="68">
        <v>996313</v>
      </c>
      <c r="D11" s="68"/>
      <c r="E11" s="68"/>
      <c r="F11" s="68">
        <v>37512</v>
      </c>
      <c r="G11" s="68"/>
      <c r="H11" s="64" t="s">
        <v>887</v>
      </c>
    </row>
    <row r="12" spans="1:8" x14ac:dyDescent="0.15">
      <c r="A12" s="64">
        <v>1856</v>
      </c>
      <c r="B12" s="68"/>
      <c r="C12" s="68"/>
      <c r="D12" s="68">
        <v>1587923</v>
      </c>
      <c r="E12" s="68">
        <v>3939</v>
      </c>
      <c r="F12" s="68"/>
      <c r="G12" s="68"/>
      <c r="H12" s="64" t="s">
        <v>888</v>
      </c>
    </row>
    <row r="13" spans="1:8" x14ac:dyDescent="0.15">
      <c r="A13" s="64">
        <v>1857</v>
      </c>
      <c r="B13" s="68"/>
      <c r="C13" s="68"/>
      <c r="D13" s="68">
        <v>1902786</v>
      </c>
      <c r="E13" s="68"/>
      <c r="F13" s="68"/>
      <c r="G13" s="68">
        <v>12340</v>
      </c>
      <c r="H13" s="64" t="s">
        <v>889</v>
      </c>
    </row>
    <row r="14" spans="1:8" x14ac:dyDescent="0.15">
      <c r="A14" s="64">
        <v>1858</v>
      </c>
      <c r="B14" s="68"/>
      <c r="C14" s="68"/>
      <c r="D14" s="68">
        <v>644805</v>
      </c>
      <c r="E14" s="68"/>
      <c r="F14" s="68"/>
      <c r="G14" s="68">
        <v>38190</v>
      </c>
      <c r="H14" s="64" t="s">
        <v>890</v>
      </c>
    </row>
    <row r="15" spans="1:8" x14ac:dyDescent="0.15">
      <c r="A15" s="64">
        <v>1865</v>
      </c>
      <c r="B15" s="68">
        <v>1186017</v>
      </c>
      <c r="C15" s="68"/>
      <c r="D15" s="68"/>
      <c r="E15" s="68"/>
      <c r="F15" s="68">
        <v>5836</v>
      </c>
      <c r="G15" s="68"/>
      <c r="H15" s="64" t="s">
        <v>891</v>
      </c>
    </row>
    <row r="16" spans="1:8" x14ac:dyDescent="0.15">
      <c r="A16" s="64">
        <v>1866</v>
      </c>
      <c r="B16" s="68">
        <v>1368060</v>
      </c>
      <c r="C16" s="68"/>
      <c r="D16" s="68"/>
      <c r="E16" s="68"/>
      <c r="F16" s="68">
        <v>24727</v>
      </c>
      <c r="G16" s="68"/>
      <c r="H16" s="64" t="s">
        <v>892</v>
      </c>
    </row>
    <row r="17" spans="1:8" x14ac:dyDescent="0.15">
      <c r="A17" s="64">
        <v>1868</v>
      </c>
      <c r="B17" s="68">
        <v>243976</v>
      </c>
      <c r="C17" s="68"/>
      <c r="D17" s="68"/>
      <c r="E17" s="68"/>
      <c r="F17" s="68"/>
      <c r="G17" s="68"/>
      <c r="H17" s="64" t="s">
        <v>893</v>
      </c>
    </row>
    <row r="18" spans="1:8" x14ac:dyDescent="0.15">
      <c r="A18" s="64">
        <v>1869</v>
      </c>
      <c r="B18" s="68">
        <v>2261391</v>
      </c>
      <c r="C18" s="68">
        <v>114972</v>
      </c>
      <c r="D18" s="68"/>
      <c r="E18" s="68">
        <v>188194</v>
      </c>
      <c r="F18" s="68">
        <v>121974</v>
      </c>
      <c r="G18" s="68"/>
      <c r="H18" s="64" t="s">
        <v>894</v>
      </c>
    </row>
    <row r="19" spans="1:8" x14ac:dyDescent="0.15">
      <c r="A19" s="64">
        <v>1870</v>
      </c>
      <c r="B19" s="68"/>
      <c r="C19" s="68"/>
      <c r="D19" s="68">
        <v>2049444</v>
      </c>
      <c r="E19" s="68">
        <v>100149</v>
      </c>
      <c r="F19" s="68">
        <v>17869</v>
      </c>
      <c r="G19" s="68"/>
      <c r="H19" s="64" t="s">
        <v>895</v>
      </c>
    </row>
    <row r="20" spans="1:8" x14ac:dyDescent="0.15">
      <c r="A20" s="64">
        <v>1871</v>
      </c>
      <c r="B20" s="68">
        <v>1685774</v>
      </c>
      <c r="C20" s="68">
        <v>128386</v>
      </c>
      <c r="D20" s="68"/>
      <c r="E20" s="68"/>
      <c r="F20" s="68">
        <v>82166</v>
      </c>
      <c r="G20" s="68"/>
      <c r="H20" s="64" t="s">
        <v>896</v>
      </c>
    </row>
    <row r="21" spans="1:8" x14ac:dyDescent="0.15">
      <c r="A21" s="64">
        <v>1872</v>
      </c>
      <c r="B21" s="68">
        <v>1275174</v>
      </c>
      <c r="C21" s="68">
        <v>4150</v>
      </c>
      <c r="D21" s="68"/>
      <c r="E21" s="68">
        <v>414933</v>
      </c>
      <c r="F21" s="68">
        <v>2626</v>
      </c>
      <c r="G21" s="68"/>
      <c r="H21" s="64" t="s">
        <v>897</v>
      </c>
    </row>
    <row r="23" spans="1:8" x14ac:dyDescent="0.15">
      <c r="A23" s="64" t="s">
        <v>301</v>
      </c>
    </row>
    <row r="24" spans="1:8" x14ac:dyDescent="0.15">
      <c r="A24" s="64" t="s">
        <v>302</v>
      </c>
    </row>
  </sheetData>
  <mergeCells count="3">
    <mergeCell ref="A1:H1"/>
    <mergeCell ref="B3:D3"/>
    <mergeCell ref="E3:G3"/>
  </mergeCells>
  <pageMargins left="0.7" right="0.7" top="0.75" bottom="0.75" header="0" footer="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zoomScale="152" zoomScaleNormal="152" zoomScalePageLayoutView="152" workbookViewId="0">
      <selection activeCell="B2" sqref="B2"/>
    </sheetView>
  </sheetViews>
  <sheetFormatPr baseColWidth="10" defaultRowHeight="13" x14ac:dyDescent="0.15"/>
  <cols>
    <col min="5" max="5" width="10.83203125" bestFit="1" customWidth="1"/>
  </cols>
  <sheetData>
    <row r="1" spans="1:16" x14ac:dyDescent="0.15">
      <c r="B1" s="116" t="s">
        <v>898</v>
      </c>
      <c r="H1" t="s">
        <v>899</v>
      </c>
      <c r="L1" s="116" t="s">
        <v>900</v>
      </c>
    </row>
    <row r="2" spans="1:16" x14ac:dyDescent="0.15">
      <c r="H2" s="116" t="s">
        <v>901</v>
      </c>
      <c r="I2" s="116" t="s">
        <v>902</v>
      </c>
      <c r="K2" s="117"/>
      <c r="L2" s="116" t="s">
        <v>903</v>
      </c>
      <c r="O2" t="s">
        <v>904</v>
      </c>
      <c r="P2" t="s">
        <v>905</v>
      </c>
    </row>
    <row r="3" spans="1:16" x14ac:dyDescent="0.15">
      <c r="A3">
        <v>1871</v>
      </c>
      <c r="B3" s="118">
        <f>'[1]1874 Hacienda'!$D$218</f>
        <v>15986615</v>
      </c>
      <c r="G3">
        <v>1871</v>
      </c>
      <c r="H3" s="118">
        <f>B3</f>
        <v>15986615</v>
      </c>
      <c r="I3" s="118">
        <v>1545179.8694392259</v>
      </c>
      <c r="J3" s="118"/>
      <c r="K3" s="119" t="s">
        <v>906</v>
      </c>
      <c r="L3" s="120">
        <f>'[1]1883 Hacienda'!F83/100</f>
        <v>0.45</v>
      </c>
      <c r="N3">
        <v>1871</v>
      </c>
      <c r="O3" s="120" t="s">
        <v>907</v>
      </c>
    </row>
    <row r="4" spans="1:16" x14ac:dyDescent="0.15">
      <c r="A4">
        <v>1872</v>
      </c>
      <c r="B4" s="118">
        <f>'[1]1873 Hacienda'!$L$66</f>
        <v>16614744</v>
      </c>
      <c r="G4">
        <v>1872</v>
      </c>
      <c r="H4" s="118">
        <f>B4</f>
        <v>16614744</v>
      </c>
      <c r="I4" s="118">
        <v>2018825.25</v>
      </c>
      <c r="J4" s="118"/>
      <c r="K4" s="119" t="s">
        <v>908</v>
      </c>
      <c r="L4" s="120">
        <f>'[1]1883 Hacienda'!F84/100</f>
        <v>0.21</v>
      </c>
      <c r="N4">
        <v>1872</v>
      </c>
      <c r="O4" s="120">
        <f t="shared" ref="O4:O31" si="0">P4/H4</f>
        <v>0.20634395570584776</v>
      </c>
      <c r="P4" s="118">
        <f>'[2]1873 Hacienda'!$B$67</f>
        <v>3428352</v>
      </c>
    </row>
    <row r="5" spans="1:16" x14ac:dyDescent="0.15">
      <c r="A5">
        <v>1873</v>
      </c>
      <c r="B5" s="118">
        <f>'[2]1874 Hacienda'!$L$135</f>
        <v>0</v>
      </c>
      <c r="G5">
        <v>1873</v>
      </c>
      <c r="H5" s="118"/>
      <c r="I5" s="118">
        <v>2743819.25</v>
      </c>
      <c r="J5" s="118"/>
      <c r="K5" s="119" t="s">
        <v>909</v>
      </c>
      <c r="L5" s="120">
        <f>'[1]1883 Hacienda'!F85/100</f>
        <v>0.19</v>
      </c>
      <c r="N5">
        <v>1873</v>
      </c>
      <c r="O5" s="120" t="e">
        <f t="shared" si="0"/>
        <v>#DIV/0!</v>
      </c>
      <c r="P5" s="118">
        <f>'[2]1874 Hacienda'!$B$135</f>
        <v>0</v>
      </c>
    </row>
    <row r="6" spans="1:16" x14ac:dyDescent="0.15">
      <c r="A6">
        <v>1874</v>
      </c>
      <c r="B6" s="118">
        <f>'[1]1876 Hacienda'!$B$7</f>
        <v>16543739</v>
      </c>
      <c r="G6">
        <v>1874</v>
      </c>
      <c r="H6" s="118">
        <f>B6</f>
        <v>16543739</v>
      </c>
      <c r="I6" s="118">
        <v>2779007.106924268</v>
      </c>
      <c r="J6" s="118"/>
      <c r="K6" s="119" t="s">
        <v>910</v>
      </c>
      <c r="L6" s="120">
        <f>'[1]1883 Hacienda'!F86/100</f>
        <v>0.23</v>
      </c>
      <c r="N6">
        <v>1874</v>
      </c>
      <c r="O6" s="120">
        <f t="shared" si="0"/>
        <v>0.10361478744315297</v>
      </c>
      <c r="P6" s="118">
        <f>(P4+P5)/2</f>
        <v>1714176</v>
      </c>
    </row>
    <row r="7" spans="1:16" x14ac:dyDescent="0.15">
      <c r="A7">
        <v>1875</v>
      </c>
      <c r="B7" s="118">
        <f>'[1]1876 Hacienda'!$B$8</f>
        <v>14742834</v>
      </c>
      <c r="G7">
        <v>1875</v>
      </c>
      <c r="H7" s="118">
        <f>B7</f>
        <v>14742834</v>
      </c>
      <c r="I7" s="118">
        <v>1948969.7191249111</v>
      </c>
      <c r="J7" s="118"/>
      <c r="K7" s="119" t="s">
        <v>911</v>
      </c>
      <c r="L7" s="120">
        <f>'[1]1883 Hacienda'!F87/100</f>
        <v>0.1</v>
      </c>
      <c r="N7">
        <v>1875</v>
      </c>
      <c r="O7" s="120">
        <f t="shared" si="0"/>
        <v>5.8135905213339577E-2</v>
      </c>
      <c r="P7" s="118">
        <f>(P6+P8)/2</f>
        <v>857088</v>
      </c>
    </row>
    <row r="8" spans="1:16" x14ac:dyDescent="0.15">
      <c r="A8">
        <v>1876</v>
      </c>
      <c r="B8" s="118">
        <f>'[1]1877 Hacienda'!$C$24+'[1]1877 Hacienda'!$E$24+'[1]1877 Hacienda'!$G$24+'[1]1877 Hacienda'!$I$24+'[1]1877 Hacienda'!$K$24+'[1]1877 Hacienda'!$M$24</f>
        <v>16538035</v>
      </c>
      <c r="G8">
        <v>1876</v>
      </c>
      <c r="H8" s="118">
        <f>B8</f>
        <v>16538035</v>
      </c>
      <c r="I8" s="118">
        <v>2220021.6827759463</v>
      </c>
      <c r="J8" s="118"/>
      <c r="K8" s="119" t="s">
        <v>912</v>
      </c>
      <c r="L8" s="120">
        <f>'[1]1883 Hacienda'!F88/100</f>
        <v>0.14000000000000001</v>
      </c>
      <c r="N8">
        <v>1876</v>
      </c>
      <c r="O8" s="120">
        <f t="shared" si="0"/>
        <v>0</v>
      </c>
      <c r="P8" s="118">
        <f>'[2]1877 Hacienda'!$C$24</f>
        <v>0</v>
      </c>
    </row>
    <row r="9" spans="1:16" x14ac:dyDescent="0.15">
      <c r="A9">
        <v>1877</v>
      </c>
      <c r="B9" s="118">
        <f>'[1]1878 Hacienda'!$P$16</f>
        <v>15305012</v>
      </c>
      <c r="G9">
        <v>1877</v>
      </c>
      <c r="H9" s="118">
        <f>B9</f>
        <v>15305012</v>
      </c>
      <c r="I9" s="118">
        <v>2122309.0375843062</v>
      </c>
      <c r="J9" s="118"/>
      <c r="K9" s="119" t="s">
        <v>913</v>
      </c>
      <c r="L9" s="120">
        <f>'[1]1883 Hacienda'!F89/100</f>
        <v>0.09</v>
      </c>
      <c r="N9">
        <v>1877</v>
      </c>
      <c r="O9" s="120">
        <f t="shared" si="0"/>
        <v>0</v>
      </c>
      <c r="P9" s="118">
        <f>'[2]1878 Hacienda'!$D$16</f>
        <v>0</v>
      </c>
    </row>
    <row r="10" spans="1:16" x14ac:dyDescent="0.15">
      <c r="A10">
        <v>1878</v>
      </c>
      <c r="B10" s="118">
        <f>'[1]1879 Hacienda'!$B$87</f>
        <v>17613055</v>
      </c>
      <c r="G10">
        <v>1878</v>
      </c>
      <c r="H10" s="118">
        <f>B10</f>
        <v>17613055</v>
      </c>
      <c r="I10" s="118">
        <v>3861674.5408307668</v>
      </c>
      <c r="J10" s="118"/>
      <c r="K10" s="119" t="s">
        <v>914</v>
      </c>
      <c r="L10" s="120">
        <f>'[1]1883 Hacienda'!F90/100</f>
        <v>0.06</v>
      </c>
      <c r="N10">
        <v>1878</v>
      </c>
      <c r="O10" s="120">
        <f t="shared" si="0"/>
        <v>0</v>
      </c>
      <c r="P10" s="118">
        <f>'[2]1879 Hacienda'!$B$79</f>
        <v>0</v>
      </c>
    </row>
    <row r="11" spans="1:16" x14ac:dyDescent="0.15">
      <c r="A11">
        <v>1878</v>
      </c>
      <c r="B11" s="118">
        <v>0</v>
      </c>
      <c r="G11">
        <v>1879</v>
      </c>
      <c r="H11" s="118">
        <f>B12</f>
        <v>23755224</v>
      </c>
      <c r="I11" s="118">
        <v>3947026.8521723086</v>
      </c>
      <c r="J11" s="118"/>
      <c r="K11" s="119" t="s">
        <v>915</v>
      </c>
      <c r="L11" s="120">
        <f>'[1]1883 Hacienda'!F91/100</f>
        <v>0.17</v>
      </c>
      <c r="N11">
        <v>1879</v>
      </c>
      <c r="O11" s="120">
        <f t="shared" si="0"/>
        <v>0</v>
      </c>
      <c r="P11" s="118">
        <f>'[2]1880 Hacienda'!$B$47</f>
        <v>0</v>
      </c>
    </row>
    <row r="12" spans="1:16" x14ac:dyDescent="0.15">
      <c r="A12">
        <v>1879</v>
      </c>
      <c r="B12" s="118">
        <f>'[1]1880 Hacienda'!$AB$108</f>
        <v>23755224</v>
      </c>
      <c r="G12">
        <v>1880</v>
      </c>
      <c r="H12" s="118">
        <f>B13</f>
        <v>31928108</v>
      </c>
      <c r="I12" s="118">
        <v>3424052.8926169663</v>
      </c>
      <c r="J12" s="118"/>
      <c r="K12" s="119" t="s">
        <v>916</v>
      </c>
      <c r="L12" s="120">
        <f>'[1]1883 Hacienda'!F92/100</f>
        <v>0.2</v>
      </c>
      <c r="N12">
        <v>1880</v>
      </c>
      <c r="O12" s="120">
        <f t="shared" si="0"/>
        <v>0</v>
      </c>
      <c r="P12" s="118">
        <f>'[2]1881 Hacienda'!$P$216</f>
        <v>0</v>
      </c>
    </row>
    <row r="13" spans="1:16" x14ac:dyDescent="0.15">
      <c r="A13">
        <v>1880</v>
      </c>
      <c r="B13" s="118">
        <f>'[1]1881 Hacienda'!$B$105+'[1]1881 Hacienda'!$D$105+'[1]1881 Hacienda'!$F$105+'[1]1881 Hacienda'!$H$105+'[1]1881 Hacienda'!$J$105+'[1]1881 Hacienda'!$L$105</f>
        <v>31928108</v>
      </c>
      <c r="G13">
        <v>1881</v>
      </c>
      <c r="H13" s="118">
        <f>B14</f>
        <v>33769385</v>
      </c>
      <c r="I13" s="118">
        <v>4244016</v>
      </c>
      <c r="J13" s="118"/>
      <c r="K13" s="119" t="s">
        <v>917</v>
      </c>
      <c r="L13" s="120">
        <f>'[1]1883 Hacienda'!F93/100</f>
        <v>0.2</v>
      </c>
      <c r="N13">
        <v>1881</v>
      </c>
      <c r="O13" s="120">
        <f t="shared" si="0"/>
        <v>0</v>
      </c>
      <c r="P13" s="118">
        <f>'[2]1882 Hacienda'!$P$140</f>
        <v>0</v>
      </c>
    </row>
    <row r="14" spans="1:16" x14ac:dyDescent="0.15">
      <c r="A14">
        <v>1881</v>
      </c>
      <c r="B14" s="118">
        <f>'[1]1882 Hacienda'!$AF$140</f>
        <v>33769385</v>
      </c>
      <c r="G14">
        <v>1882</v>
      </c>
      <c r="H14" s="118">
        <f>(H13+H15)/2</f>
        <v>35361390</v>
      </c>
      <c r="I14" s="118">
        <v>4255954.685937874</v>
      </c>
      <c r="J14" s="118"/>
      <c r="K14" s="119" t="s">
        <v>918</v>
      </c>
      <c r="L14" s="120">
        <f>'[1]1883 Hacienda'!F94/100</f>
        <v>0.25</v>
      </c>
      <c r="N14">
        <v>1882</v>
      </c>
      <c r="O14" s="120">
        <f t="shared" si="0"/>
        <v>0</v>
      </c>
      <c r="P14" s="118">
        <f>(P13+P15)/2</f>
        <v>0</v>
      </c>
    </row>
    <row r="15" spans="1:16" x14ac:dyDescent="0.15">
      <c r="A15">
        <v>1882</v>
      </c>
      <c r="B15" s="118"/>
      <c r="G15">
        <v>1883</v>
      </c>
      <c r="H15" s="118">
        <f>B16</f>
        <v>36953395</v>
      </c>
      <c r="I15" s="118">
        <v>4329129.0292559462</v>
      </c>
      <c r="J15" s="118"/>
      <c r="K15" s="119" t="s">
        <v>919</v>
      </c>
      <c r="L15" s="120">
        <f>'[1]1883 Hacienda'!F95/100</f>
        <v>0.24</v>
      </c>
      <c r="N15">
        <v>1883</v>
      </c>
      <c r="O15" s="120">
        <f t="shared" si="0"/>
        <v>0</v>
      </c>
      <c r="P15" s="118">
        <f>'[2]1885 Hacienda'!$B$63</f>
        <v>0</v>
      </c>
    </row>
    <row r="16" spans="1:16" x14ac:dyDescent="0.15">
      <c r="A16">
        <v>1883</v>
      </c>
      <c r="B16" s="118">
        <f>'[1]1885 Hacienda'!$AD$175</f>
        <v>36953395</v>
      </c>
      <c r="G16">
        <v>1884</v>
      </c>
      <c r="H16" s="118">
        <f>B17</f>
        <v>32067494</v>
      </c>
      <c r="I16" s="118">
        <v>3799391</v>
      </c>
      <c r="J16" s="118"/>
      <c r="K16" s="119" t="s">
        <v>920</v>
      </c>
      <c r="L16" s="120">
        <f>'[1]1883 Hacienda'!F96/100</f>
        <v>0.3</v>
      </c>
      <c r="N16">
        <v>1884</v>
      </c>
      <c r="O16" s="120">
        <f t="shared" si="0"/>
        <v>0</v>
      </c>
      <c r="P16" s="118">
        <f>'[2]1885 Hacienda'!$D$63</f>
        <v>0</v>
      </c>
    </row>
    <row r="17" spans="1:16" x14ac:dyDescent="0.15">
      <c r="A17">
        <v>1884</v>
      </c>
      <c r="B17" s="118">
        <f>'[1]1885 Hacienda'!$AD$176</f>
        <v>32067494</v>
      </c>
      <c r="G17">
        <v>1885</v>
      </c>
      <c r="H17" s="118">
        <f>B18</f>
        <v>13037213</v>
      </c>
      <c r="I17" s="118">
        <v>1755339.75</v>
      </c>
      <c r="J17" s="118"/>
      <c r="K17" s="119" t="s">
        <v>921</v>
      </c>
      <c r="L17" s="120">
        <f>'[1]1883 Hacienda'!F97/100</f>
        <v>0.42</v>
      </c>
      <c r="N17">
        <v>1885</v>
      </c>
      <c r="O17" s="120">
        <f t="shared" si="0"/>
        <v>0</v>
      </c>
      <c r="P17" s="118">
        <f>'[2]1888 Hacienda'!$P$252</f>
        <v>0</v>
      </c>
    </row>
    <row r="18" spans="1:16" x14ac:dyDescent="0.15">
      <c r="A18">
        <v>1885</v>
      </c>
      <c r="B18" s="118">
        <f>'[1]1888 Hacienda'!$AD$252</f>
        <v>13037213</v>
      </c>
      <c r="G18">
        <v>1886</v>
      </c>
      <c r="H18" s="118">
        <f>(H17+H19)/2</f>
        <v>17256426.5</v>
      </c>
      <c r="I18" s="118">
        <v>4464001.1989734443</v>
      </c>
      <c r="J18" s="118"/>
      <c r="K18" s="119" t="s">
        <v>922</v>
      </c>
      <c r="L18" s="120">
        <f>'[1]1883 Hacienda'!F98/100</f>
        <v>0.34</v>
      </c>
      <c r="N18">
        <v>1886</v>
      </c>
      <c r="O18" s="120">
        <f t="shared" si="0"/>
        <v>0</v>
      </c>
      <c r="P18">
        <f>(P17+P19)/2</f>
        <v>0</v>
      </c>
    </row>
    <row r="19" spans="1:16" x14ac:dyDescent="0.15">
      <c r="A19">
        <v>1887</v>
      </c>
      <c r="B19" s="118">
        <f>'[1]1890 Hacienda'!$E$121</f>
        <v>21475640</v>
      </c>
      <c r="G19">
        <v>1887</v>
      </c>
      <c r="H19" s="118">
        <f>B19</f>
        <v>21475640</v>
      </c>
      <c r="I19" s="118">
        <v>4739986.2090266449</v>
      </c>
      <c r="J19" s="118"/>
      <c r="K19" s="119" t="s">
        <v>923</v>
      </c>
      <c r="L19" s="120">
        <f>'[1]1883 Hacienda'!F99/100</f>
        <v>0.19</v>
      </c>
      <c r="N19">
        <v>1887</v>
      </c>
      <c r="O19" s="120">
        <f t="shared" si="0"/>
        <v>0</v>
      </c>
      <c r="P19" s="118">
        <f>'[2]1890 Hacienda'!$E$104</f>
        <v>0</v>
      </c>
    </row>
    <row r="20" spans="1:16" x14ac:dyDescent="0.15">
      <c r="A20">
        <v>1888</v>
      </c>
      <c r="B20" s="118">
        <f>'[1]1890 Hacienda'!$H$121</f>
        <v>28392754</v>
      </c>
      <c r="G20">
        <v>1888</v>
      </c>
      <c r="H20" s="118">
        <f>B20</f>
        <v>28392754</v>
      </c>
      <c r="I20" s="118">
        <v>6808011</v>
      </c>
      <c r="J20" s="118"/>
      <c r="K20" s="119" t="s">
        <v>924</v>
      </c>
      <c r="L20" s="120">
        <f>'[1]1883 Hacienda'!F100/100</f>
        <v>0.17</v>
      </c>
      <c r="N20">
        <v>1888</v>
      </c>
      <c r="O20" s="120">
        <f t="shared" si="0"/>
        <v>0</v>
      </c>
      <c r="P20" s="118">
        <f>'[2]1890 Hacienda'!$H$104</f>
        <v>0</v>
      </c>
    </row>
    <row r="21" spans="1:16" x14ac:dyDescent="0.15">
      <c r="A21">
        <v>1889</v>
      </c>
      <c r="B21" s="118">
        <f>'[1]1890 Hacienda'!$K$121</f>
        <v>36908116</v>
      </c>
      <c r="C21" t="s">
        <v>925</v>
      </c>
      <c r="G21">
        <v>1889</v>
      </c>
      <c r="H21" s="118">
        <f>B21</f>
        <v>36908116</v>
      </c>
      <c r="I21" s="118">
        <v>7571162</v>
      </c>
      <c r="J21" s="118"/>
      <c r="K21" s="119" t="s">
        <v>926</v>
      </c>
      <c r="L21" s="120">
        <f>'[1]1883 Hacienda'!F101/100</f>
        <v>0.2</v>
      </c>
      <c r="N21">
        <v>1889</v>
      </c>
      <c r="O21" s="120">
        <f t="shared" si="0"/>
        <v>0</v>
      </c>
      <c r="P21" s="118">
        <f>'[2]1890 Hacienda'!$K$104</f>
        <v>0</v>
      </c>
    </row>
    <row r="22" spans="1:16" x14ac:dyDescent="0.15">
      <c r="A22">
        <v>1890</v>
      </c>
      <c r="B22" s="118"/>
      <c r="G22">
        <v>1890</v>
      </c>
      <c r="H22" s="118"/>
      <c r="I22" s="118">
        <v>8453268.9606068656</v>
      </c>
      <c r="J22" s="118"/>
      <c r="K22" s="119" t="s">
        <v>927</v>
      </c>
      <c r="L22" s="120">
        <f>'[1]1883 Hacienda'!F102/100</f>
        <v>0.23</v>
      </c>
      <c r="N22">
        <v>1890</v>
      </c>
      <c r="O22" s="120" t="e">
        <f t="shared" si="0"/>
        <v>#DIV/0!</v>
      </c>
      <c r="P22" s="118">
        <f>'[2]1892 Hacienda'!$E$55</f>
        <v>0</v>
      </c>
    </row>
    <row r="23" spans="1:16" x14ac:dyDescent="0.15">
      <c r="A23">
        <v>1891</v>
      </c>
      <c r="B23" s="118">
        <f>'[1]1894 Hacienda'!$B$105</f>
        <v>48338604</v>
      </c>
      <c r="C23" t="s">
        <v>928</v>
      </c>
      <c r="G23">
        <v>1891</v>
      </c>
      <c r="H23" s="118">
        <f t="shared" ref="H23:H31" si="1">B23</f>
        <v>48338604</v>
      </c>
      <c r="I23" s="118">
        <v>9074172.0623137057</v>
      </c>
      <c r="J23" s="118"/>
      <c r="K23" s="119" t="s">
        <v>929</v>
      </c>
      <c r="L23" s="120">
        <f>'[1]1883 Hacienda'!F103/100</f>
        <v>0.28000000000000003</v>
      </c>
      <c r="N23">
        <v>1891</v>
      </c>
      <c r="O23" s="120">
        <f t="shared" si="0"/>
        <v>0</v>
      </c>
      <c r="P23" s="118">
        <f>'[2]1892 Hacienda'!$F$55</f>
        <v>0</v>
      </c>
    </row>
    <row r="24" spans="1:16" x14ac:dyDescent="0.15">
      <c r="A24" s="118">
        <v>1892</v>
      </c>
      <c r="B24" s="118">
        <f>'[1]1894 Hacienda'!$C$105</f>
        <v>56671554</v>
      </c>
      <c r="D24" s="118"/>
      <c r="E24" s="121"/>
      <c r="G24">
        <v>1892</v>
      </c>
      <c r="H24" s="118">
        <f t="shared" si="1"/>
        <v>56671554</v>
      </c>
      <c r="I24" s="118">
        <v>8195172</v>
      </c>
      <c r="J24" s="118"/>
      <c r="K24" s="119" t="s">
        <v>930</v>
      </c>
      <c r="L24" s="120">
        <f>'[1]1883 Hacienda'!F104/100</f>
        <v>0.26</v>
      </c>
      <c r="N24">
        <v>1892</v>
      </c>
      <c r="O24" s="120">
        <f t="shared" si="0"/>
        <v>0</v>
      </c>
      <c r="P24" s="118">
        <f>'[2]1894 Hacienda'!$C$88</f>
        <v>0</v>
      </c>
    </row>
    <row r="25" spans="1:16" x14ac:dyDescent="0.15">
      <c r="A25" s="118">
        <v>1893</v>
      </c>
      <c r="B25" s="118">
        <f>'[1]1894 Hacienda'!$D$105</f>
        <v>66331772</v>
      </c>
      <c r="C25" t="s">
        <v>931</v>
      </c>
      <c r="D25" s="118"/>
      <c r="E25" s="121"/>
      <c r="G25">
        <v>1893</v>
      </c>
      <c r="H25" s="118">
        <f t="shared" si="1"/>
        <v>66331772</v>
      </c>
      <c r="I25" s="118">
        <v>8731847.4399999995</v>
      </c>
      <c r="J25" s="118"/>
      <c r="K25" s="119" t="s">
        <v>932</v>
      </c>
      <c r="L25" s="120">
        <f>'[1]1883 Hacienda'!F105/100</f>
        <v>0.26</v>
      </c>
      <c r="N25">
        <v>1893</v>
      </c>
      <c r="O25" s="120">
        <f t="shared" si="0"/>
        <v>0</v>
      </c>
      <c r="P25" s="118">
        <f>'[2]1894 Hacienda'!$D$88</f>
        <v>0</v>
      </c>
    </row>
    <row r="26" spans="1:16" x14ac:dyDescent="0.15">
      <c r="A26" s="118">
        <v>1894</v>
      </c>
      <c r="B26" s="121">
        <f>'[1]1898 Hacienda'!$K$122</f>
        <v>67596272</v>
      </c>
      <c r="D26" s="118"/>
      <c r="E26" s="118"/>
      <c r="G26">
        <v>1894</v>
      </c>
      <c r="H26" s="118">
        <f t="shared" si="1"/>
        <v>67596272</v>
      </c>
      <c r="I26" s="118">
        <v>7605812</v>
      </c>
      <c r="J26" s="118"/>
      <c r="K26" s="119" t="s">
        <v>933</v>
      </c>
      <c r="L26" s="120">
        <f>'[1]1883 Hacienda'!F106/100</f>
        <v>0.25</v>
      </c>
      <c r="N26">
        <v>1894</v>
      </c>
      <c r="O26" s="120">
        <f t="shared" si="0"/>
        <v>0</v>
      </c>
      <c r="P26" s="118">
        <f>'[2]1896 Hacienda'!$D$55</f>
        <v>0</v>
      </c>
    </row>
    <row r="27" spans="1:16" x14ac:dyDescent="0.15">
      <c r="A27" s="118">
        <v>1895</v>
      </c>
      <c r="B27" s="121">
        <f>'[1]1898 Hacienda'!$N$122</f>
        <v>57035793</v>
      </c>
      <c r="G27">
        <v>1895</v>
      </c>
      <c r="H27" s="118">
        <f t="shared" si="1"/>
        <v>57035793</v>
      </c>
      <c r="I27" s="118">
        <v>10361764</v>
      </c>
      <c r="J27" s="118"/>
      <c r="K27" s="119" t="s">
        <v>934</v>
      </c>
      <c r="L27" s="120">
        <f>'[1]1883 Hacienda'!F107/100</f>
        <v>0.22</v>
      </c>
      <c r="N27">
        <v>1895</v>
      </c>
      <c r="O27" s="120">
        <f t="shared" si="0"/>
        <v>0</v>
      </c>
      <c r="P27" s="118">
        <f>'[2]1898 Hacienda'!$N$101</f>
        <v>0</v>
      </c>
    </row>
    <row r="28" spans="1:16" ht="14" x14ac:dyDescent="0.15">
      <c r="A28" s="118">
        <v>1896</v>
      </c>
      <c r="B28" s="118">
        <f>'[1]1898 Hacienda'!$Q$122</f>
        <v>73068506</v>
      </c>
      <c r="G28" s="122">
        <v>1896</v>
      </c>
      <c r="H28" s="118">
        <f t="shared" si="1"/>
        <v>73068506</v>
      </c>
      <c r="I28" s="118">
        <v>13716100.539331924</v>
      </c>
      <c r="J28" s="118"/>
      <c r="K28" s="119" t="s">
        <v>935</v>
      </c>
      <c r="L28" s="120">
        <f>'[1]1883 Hacienda'!F108/100</f>
        <v>0.24</v>
      </c>
      <c r="N28">
        <v>1896</v>
      </c>
      <c r="O28" s="120">
        <f t="shared" si="0"/>
        <v>0</v>
      </c>
      <c r="P28" s="118">
        <f>'[2]1898 Hacienda'!$Q$101</f>
        <v>0</v>
      </c>
    </row>
    <row r="29" spans="1:16" x14ac:dyDescent="0.15">
      <c r="A29" s="118">
        <v>1897</v>
      </c>
      <c r="B29" s="121">
        <f>'[1]1898 Hacienda'!$T$122</f>
        <v>83931768</v>
      </c>
      <c r="C29" t="s">
        <v>936</v>
      </c>
      <c r="G29">
        <v>1897</v>
      </c>
      <c r="H29" s="118">
        <f t="shared" si="1"/>
        <v>83931768</v>
      </c>
      <c r="I29" s="118">
        <v>12868330.53836699</v>
      </c>
      <c r="J29" s="118"/>
      <c r="K29" s="119" t="s">
        <v>937</v>
      </c>
      <c r="L29" s="120">
        <f>'[1]1883 Hacienda'!F109/100</f>
        <v>0.33</v>
      </c>
      <c r="N29">
        <v>1897</v>
      </c>
      <c r="O29" s="120">
        <f t="shared" si="0"/>
        <v>0</v>
      </c>
      <c r="P29" s="118">
        <f>'[2]1898 Hacienda'!$T$101</f>
        <v>0</v>
      </c>
    </row>
    <row r="30" spans="1:16" x14ac:dyDescent="0.15">
      <c r="A30" s="118">
        <v>1898</v>
      </c>
      <c r="B30" s="118">
        <f>'[1]1904 Hacienda'!$B$61</f>
        <v>60608421</v>
      </c>
      <c r="G30">
        <v>1898</v>
      </c>
      <c r="H30" s="118">
        <f t="shared" si="1"/>
        <v>60608421</v>
      </c>
      <c r="I30" s="118">
        <v>9003574</v>
      </c>
      <c r="J30" s="118"/>
      <c r="K30" s="119" t="s">
        <v>938</v>
      </c>
      <c r="L30" s="120">
        <f>'[1]1883 Hacienda'!F110/100</f>
        <v>0.32</v>
      </c>
      <c r="N30">
        <v>1898</v>
      </c>
      <c r="O30" s="120">
        <f t="shared" si="0"/>
        <v>0</v>
      </c>
      <c r="P30" s="118">
        <f>'[2]1904 Hacienda'!$B$39</f>
        <v>0</v>
      </c>
    </row>
    <row r="31" spans="1:16" x14ac:dyDescent="0.15">
      <c r="A31" s="118">
        <v>1899</v>
      </c>
      <c r="B31" s="118">
        <f>'[1]1904 Hacienda'!$E$61</f>
        <v>62748630</v>
      </c>
      <c r="G31">
        <v>1899</v>
      </c>
      <c r="H31" s="118">
        <f t="shared" si="1"/>
        <v>62748630</v>
      </c>
      <c r="I31" s="118">
        <v>8395934.6194928177</v>
      </c>
      <c r="J31" s="118"/>
      <c r="K31" s="119" t="s">
        <v>939</v>
      </c>
      <c r="L31" s="120">
        <f>'[1]1883 Hacienda'!F111/100</f>
        <v>0.31</v>
      </c>
      <c r="N31">
        <v>1899</v>
      </c>
      <c r="O31" s="120">
        <f t="shared" si="0"/>
        <v>0</v>
      </c>
      <c r="P31" s="118">
        <f>'[2]1904 Hacienda'!$E$39</f>
        <v>0</v>
      </c>
    </row>
    <row r="32" spans="1:16" ht="14" x14ac:dyDescent="0.15">
      <c r="G32" s="122">
        <v>1900</v>
      </c>
      <c r="I32" s="118">
        <v>4191634.5246479171</v>
      </c>
      <c r="J32" s="118"/>
      <c r="K32" s="119" t="s">
        <v>940</v>
      </c>
      <c r="L32" s="120">
        <f>'[1]1883 Hacienda'!F112/100</f>
        <v>0.44</v>
      </c>
    </row>
    <row r="33" spans="1:12" x14ac:dyDescent="0.15">
      <c r="A33" s="118"/>
      <c r="B33" s="118"/>
      <c r="G33">
        <v>1901</v>
      </c>
      <c r="I33" s="118">
        <v>11161894.957697893</v>
      </c>
      <c r="J33" s="118"/>
      <c r="K33" s="119" t="s">
        <v>941</v>
      </c>
      <c r="L33" s="120">
        <f>'[1]1883 Hacienda'!F113/100</f>
        <v>0.45</v>
      </c>
    </row>
    <row r="34" spans="1:12" x14ac:dyDescent="0.15">
      <c r="A34" s="118"/>
      <c r="B34" s="118"/>
      <c r="G34">
        <v>1902</v>
      </c>
      <c r="I34" s="118">
        <v>9744919.5303619672</v>
      </c>
      <c r="J34" s="118"/>
      <c r="K34" s="119" t="s">
        <v>942</v>
      </c>
      <c r="L34" s="120">
        <f>'[1]1883 Hacienda'!F114/100</f>
        <v>0.33</v>
      </c>
    </row>
    <row r="35" spans="1:12" x14ac:dyDescent="0.15">
      <c r="A35" s="118"/>
      <c r="B35" s="118"/>
      <c r="G35">
        <v>1903</v>
      </c>
      <c r="I35" s="118">
        <v>8264295.6964518558</v>
      </c>
      <c r="J35" s="118"/>
      <c r="K35" s="119" t="s">
        <v>943</v>
      </c>
      <c r="L35" s="120">
        <f>'[1]1883 Hacienda'!F115/100</f>
        <v>0.32</v>
      </c>
    </row>
    <row r="36" spans="1:12" ht="14" x14ac:dyDescent="0.15">
      <c r="A36" s="118"/>
      <c r="B36" s="118"/>
      <c r="G36" s="122">
        <v>1904</v>
      </c>
      <c r="I36" s="118"/>
      <c r="J36" s="118"/>
      <c r="K36" s="119" t="s">
        <v>944</v>
      </c>
      <c r="L36" s="120">
        <f>'[1]1883 Hacienda'!F116/100</f>
        <v>0.34</v>
      </c>
    </row>
    <row r="37" spans="1:12" x14ac:dyDescent="0.15">
      <c r="A37" s="118"/>
      <c r="B37" s="118"/>
      <c r="G37">
        <v>1905</v>
      </c>
      <c r="I37" s="118">
        <v>5693640</v>
      </c>
      <c r="J37" s="118"/>
    </row>
    <row r="38" spans="1:12" x14ac:dyDescent="0.15">
      <c r="A38" s="118"/>
      <c r="G38">
        <v>1906</v>
      </c>
      <c r="I38" s="118">
        <v>6701117</v>
      </c>
      <c r="J38" s="118"/>
      <c r="K38" s="118"/>
    </row>
    <row r="39" spans="1:12" x14ac:dyDescent="0.15">
      <c r="G39">
        <v>1907</v>
      </c>
      <c r="I39" s="118">
        <v>5817063</v>
      </c>
      <c r="J39" s="118"/>
      <c r="K39" s="118"/>
    </row>
    <row r="40" spans="1:12" ht="14" x14ac:dyDescent="0.15">
      <c r="G40" s="122">
        <v>1908</v>
      </c>
      <c r="I40" s="118">
        <v>5455281</v>
      </c>
      <c r="J40" s="118"/>
      <c r="K40" s="118"/>
    </row>
    <row r="41" spans="1:12" x14ac:dyDescent="0.15">
      <c r="G41">
        <v>1909</v>
      </c>
      <c r="I41" s="118">
        <v>5686828</v>
      </c>
      <c r="J41" s="118"/>
      <c r="K41" s="118"/>
    </row>
    <row r="42" spans="1:12" x14ac:dyDescent="0.15">
      <c r="G42">
        <v>1910</v>
      </c>
      <c r="I42" s="118">
        <v>8818634</v>
      </c>
      <c r="J42" s="118"/>
      <c r="K42" s="118"/>
    </row>
    <row r="43" spans="1:12" x14ac:dyDescent="0.15">
      <c r="G43">
        <v>1911</v>
      </c>
      <c r="I43" s="118">
        <v>9043629</v>
      </c>
      <c r="J43" s="118"/>
      <c r="K43" s="118"/>
    </row>
    <row r="44" spans="1:12" ht="14" x14ac:dyDescent="0.15">
      <c r="G44" s="122">
        <v>1912</v>
      </c>
      <c r="I44" s="118">
        <v>9181261.0281176865</v>
      </c>
      <c r="J44" s="118"/>
      <c r="K44" s="118"/>
    </row>
    <row r="45" spans="1:12" x14ac:dyDescent="0.15">
      <c r="G45">
        <v>1913</v>
      </c>
      <c r="I45" s="118">
        <v>12880773</v>
      </c>
      <c r="J45" s="118"/>
      <c r="K45" s="118"/>
    </row>
    <row r="46" spans="1:12" x14ac:dyDescent="0.15">
      <c r="G46">
        <v>1914</v>
      </c>
      <c r="I46" s="118">
        <v>9774366</v>
      </c>
      <c r="J46" s="118"/>
      <c r="K46" s="118"/>
    </row>
    <row r="77" spans="1:2" x14ac:dyDescent="0.15">
      <c r="A77" s="118"/>
      <c r="B77" s="118"/>
    </row>
    <row r="78" spans="1:2" x14ac:dyDescent="0.15">
      <c r="A78" s="118"/>
      <c r="B78" s="118"/>
    </row>
    <row r="79" spans="1:2" x14ac:dyDescent="0.15">
      <c r="A79" s="118"/>
      <c r="B79" s="118"/>
    </row>
    <row r="80" spans="1:2" x14ac:dyDescent="0.15">
      <c r="A80" s="118"/>
      <c r="B80" s="118"/>
    </row>
    <row r="83" spans="1:3" x14ac:dyDescent="0.15">
      <c r="A83" s="118"/>
      <c r="B83" s="118"/>
    </row>
    <row r="84" spans="1:3" x14ac:dyDescent="0.15">
      <c r="A84" s="118"/>
      <c r="B84" s="118"/>
    </row>
    <row r="86" spans="1:3" x14ac:dyDescent="0.15">
      <c r="A86" s="118"/>
      <c r="B86" s="118"/>
    </row>
    <row r="96" spans="1:3" x14ac:dyDescent="0.15">
      <c r="C96" s="118"/>
    </row>
    <row r="100" spans="1:3" x14ac:dyDescent="0.15">
      <c r="C100" s="118"/>
    </row>
    <row r="103" spans="1:3" x14ac:dyDescent="0.15">
      <c r="C103" t="s">
        <v>945</v>
      </c>
    </row>
    <row r="105" spans="1:3" x14ac:dyDescent="0.15">
      <c r="A105">
        <v>1845</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zoomScale="150" workbookViewId="0">
      <selection activeCell="B2" sqref="B2"/>
    </sheetView>
  </sheetViews>
  <sheetFormatPr baseColWidth="10" defaultRowHeight="13" x14ac:dyDescent="0.15"/>
  <cols>
    <col min="1" max="16384" width="10.83203125" style="64"/>
  </cols>
  <sheetData>
    <row r="1" spans="1:13" x14ac:dyDescent="0.15">
      <c r="B1" s="64" t="s">
        <v>946</v>
      </c>
      <c r="D1" s="64" t="s">
        <v>947</v>
      </c>
      <c r="F1" s="64" t="s">
        <v>948</v>
      </c>
    </row>
    <row r="2" spans="1:13" x14ac:dyDescent="0.15">
      <c r="B2" s="64" t="s">
        <v>949</v>
      </c>
      <c r="C2" s="64" t="s">
        <v>950</v>
      </c>
      <c r="D2" s="64" t="s">
        <v>949</v>
      </c>
      <c r="E2" s="64" t="s">
        <v>950</v>
      </c>
      <c r="F2" s="64" t="s">
        <v>949</v>
      </c>
      <c r="G2" s="64" t="s">
        <v>950</v>
      </c>
      <c r="H2" s="64" t="s">
        <v>949</v>
      </c>
      <c r="I2" s="64" t="s">
        <v>950</v>
      </c>
    </row>
    <row r="3" spans="1:13" x14ac:dyDescent="0.15">
      <c r="A3" s="64" t="s">
        <v>687</v>
      </c>
      <c r="B3" s="64">
        <f>'cuadro 14'!B8</f>
        <v>7823</v>
      </c>
      <c r="C3" s="64">
        <f>'cuadro 14'!C8</f>
        <v>250</v>
      </c>
      <c r="H3" s="64">
        <f>B3+D3+F3</f>
        <v>7823</v>
      </c>
      <c r="I3" s="64">
        <f>C3+E3+G3</f>
        <v>250</v>
      </c>
    </row>
    <row r="4" spans="1:13" x14ac:dyDescent="0.15">
      <c r="A4" s="64" t="s">
        <v>689</v>
      </c>
      <c r="B4" s="64">
        <f>'cuadro 14'!B9</f>
        <v>4402</v>
      </c>
      <c r="C4" s="64">
        <f>'cuadro 14'!C9</f>
        <v>200</v>
      </c>
      <c r="H4" s="64">
        <f t="shared" ref="H4:I67" si="0">B4+D4+F4</f>
        <v>4402</v>
      </c>
      <c r="I4" s="64">
        <f t="shared" si="0"/>
        <v>200</v>
      </c>
    </row>
    <row r="5" spans="1:13" x14ac:dyDescent="0.15">
      <c r="A5" s="64" t="s">
        <v>690</v>
      </c>
      <c r="B5" s="64">
        <f>'cuadro 14'!B10</f>
        <v>7350</v>
      </c>
      <c r="C5" s="64">
        <f>'cuadro 14'!C10</f>
        <v>800</v>
      </c>
      <c r="H5" s="64">
        <f t="shared" si="0"/>
        <v>7350</v>
      </c>
      <c r="I5" s="64">
        <f t="shared" si="0"/>
        <v>800</v>
      </c>
    </row>
    <row r="6" spans="1:13" x14ac:dyDescent="0.15">
      <c r="A6" s="64" t="s">
        <v>691</v>
      </c>
      <c r="B6" s="64">
        <f>'cuadro 14'!B11</f>
        <v>2382</v>
      </c>
      <c r="C6" s="64">
        <f>'cuadro 14'!C11</f>
        <v>340</v>
      </c>
      <c r="H6" s="64">
        <f t="shared" si="0"/>
        <v>2382</v>
      </c>
      <c r="I6" s="64">
        <f t="shared" si="0"/>
        <v>340</v>
      </c>
    </row>
    <row r="7" spans="1:13" x14ac:dyDescent="0.15">
      <c r="A7" s="64" t="s">
        <v>692</v>
      </c>
      <c r="B7" s="64">
        <f>'cuadro 14'!B12</f>
        <v>1083</v>
      </c>
      <c r="C7" s="64">
        <f>'cuadro 14'!C12</f>
        <v>990</v>
      </c>
      <c r="H7" s="64">
        <f t="shared" si="0"/>
        <v>1083</v>
      </c>
      <c r="I7" s="64">
        <f t="shared" si="0"/>
        <v>990</v>
      </c>
    </row>
    <row r="8" spans="1:13" x14ac:dyDescent="0.15">
      <c r="A8" s="64" t="s">
        <v>693</v>
      </c>
      <c r="B8" s="64">
        <f>'cuadro 14'!B13</f>
        <v>1709</v>
      </c>
      <c r="C8" s="64">
        <f>'cuadro 14'!C13</f>
        <v>820</v>
      </c>
      <c r="H8" s="64">
        <f t="shared" si="0"/>
        <v>1709</v>
      </c>
      <c r="I8" s="64">
        <f t="shared" si="0"/>
        <v>820</v>
      </c>
    </row>
    <row r="9" spans="1:13" x14ac:dyDescent="0.15">
      <c r="A9" s="64" t="s">
        <v>694</v>
      </c>
      <c r="B9" s="64">
        <f>'cuadro 14'!B14</f>
        <v>2045</v>
      </c>
      <c r="C9" s="64">
        <f>'cuadro 14'!C14</f>
        <v>390</v>
      </c>
      <c r="H9" s="64">
        <f t="shared" si="0"/>
        <v>2045</v>
      </c>
      <c r="I9" s="64">
        <f t="shared" si="0"/>
        <v>390</v>
      </c>
    </row>
    <row r="10" spans="1:13" x14ac:dyDescent="0.15">
      <c r="A10" s="64" t="s">
        <v>695</v>
      </c>
      <c r="B10" s="64">
        <f>'cuadro 14'!B15</f>
        <v>2122</v>
      </c>
      <c r="C10" s="64">
        <f>'cuadro 14'!C15</f>
        <v>900</v>
      </c>
      <c r="H10" s="64">
        <f t="shared" si="0"/>
        <v>2122</v>
      </c>
      <c r="I10" s="64">
        <f t="shared" si="0"/>
        <v>900</v>
      </c>
    </row>
    <row r="11" spans="1:13" x14ac:dyDescent="0.15">
      <c r="A11" s="64" t="s">
        <v>696</v>
      </c>
      <c r="B11" s="64">
        <f>'cuadro 14'!B16</f>
        <v>2494</v>
      </c>
      <c r="C11" s="64">
        <f>'cuadro 14'!C16</f>
        <v>580</v>
      </c>
      <c r="H11" s="64">
        <f t="shared" si="0"/>
        <v>2494</v>
      </c>
      <c r="I11" s="64">
        <f t="shared" si="0"/>
        <v>580</v>
      </c>
    </row>
    <row r="12" spans="1:13" x14ac:dyDescent="0.15">
      <c r="A12" s="64" t="s">
        <v>697</v>
      </c>
      <c r="B12" s="64">
        <f>'cuadro 14'!B17</f>
        <v>2232</v>
      </c>
      <c r="C12" s="64">
        <f>'cuadro 14'!C17</f>
        <v>610</v>
      </c>
      <c r="H12" s="64">
        <f t="shared" si="0"/>
        <v>2232</v>
      </c>
      <c r="I12" s="64">
        <f t="shared" si="0"/>
        <v>610</v>
      </c>
    </row>
    <row r="13" spans="1:13" x14ac:dyDescent="0.15">
      <c r="A13" s="64" t="s">
        <v>698</v>
      </c>
      <c r="B13" s="64">
        <f>'cuadro 14'!B18</f>
        <v>4103</v>
      </c>
      <c r="C13" s="64">
        <f>'cuadro 14'!C18</f>
        <v>660</v>
      </c>
      <c r="H13" s="64">
        <f t="shared" si="0"/>
        <v>4103</v>
      </c>
      <c r="I13" s="64">
        <f t="shared" si="0"/>
        <v>660</v>
      </c>
    </row>
    <row r="14" spans="1:13" x14ac:dyDescent="0.15">
      <c r="A14" s="64" t="s">
        <v>699</v>
      </c>
      <c r="B14" s="64">
        <f>'cuadro 14'!B19</f>
        <v>2872</v>
      </c>
      <c r="C14" s="64">
        <f>'cuadro 14'!C19</f>
        <v>700</v>
      </c>
      <c r="H14" s="64">
        <f t="shared" si="0"/>
        <v>2872</v>
      </c>
      <c r="I14" s="64">
        <f t="shared" si="0"/>
        <v>700</v>
      </c>
    </row>
    <row r="15" spans="1:13" x14ac:dyDescent="0.15">
      <c r="A15" s="64" t="s">
        <v>700</v>
      </c>
      <c r="B15" s="64">
        <f>'cuadro 14'!B20</f>
        <v>2957</v>
      </c>
      <c r="C15" s="64">
        <f>'cuadro 14'!C20</f>
        <v>340</v>
      </c>
      <c r="H15" s="64">
        <f t="shared" si="0"/>
        <v>2957</v>
      </c>
      <c r="I15" s="64">
        <f t="shared" si="0"/>
        <v>340</v>
      </c>
    </row>
    <row r="16" spans="1:13" x14ac:dyDescent="0.15">
      <c r="A16" s="64" t="s">
        <v>701</v>
      </c>
      <c r="B16" s="64">
        <f>'cuadro 14'!B21</f>
        <v>3156</v>
      </c>
      <c r="C16" s="64">
        <f>'cuadro 14'!C21</f>
        <v>750</v>
      </c>
      <c r="H16" s="64">
        <f t="shared" si="0"/>
        <v>3156</v>
      </c>
      <c r="I16" s="64">
        <f t="shared" si="0"/>
        <v>750</v>
      </c>
      <c r="L16" s="64" t="s">
        <v>951</v>
      </c>
      <c r="M16" s="64" t="s">
        <v>952</v>
      </c>
    </row>
    <row r="17" spans="1:13" x14ac:dyDescent="0.15">
      <c r="A17" s="64" t="s">
        <v>702</v>
      </c>
      <c r="B17" s="64">
        <f>'cuadro 14'!B22</f>
        <v>3558</v>
      </c>
      <c r="C17" s="64">
        <f>'cuadro 14'!C22</f>
        <v>330</v>
      </c>
      <c r="H17" s="64">
        <f t="shared" si="0"/>
        <v>3558</v>
      </c>
      <c r="I17" s="64">
        <f t="shared" si="0"/>
        <v>330</v>
      </c>
      <c r="K17" s="64" t="s">
        <v>702</v>
      </c>
      <c r="L17" s="74">
        <f t="shared" ref="L17:L54" si="1">H17+(I17/1000)</f>
        <v>3558.33</v>
      </c>
    </row>
    <row r="18" spans="1:13" x14ac:dyDescent="0.15">
      <c r="A18" s="64" t="s">
        <v>703</v>
      </c>
      <c r="B18" s="64">
        <f>'cuadro 14'!B23</f>
        <v>3868</v>
      </c>
      <c r="C18" s="64">
        <f>'cuadro 14'!C23</f>
        <v>370</v>
      </c>
      <c r="H18" s="64">
        <f t="shared" si="0"/>
        <v>3868</v>
      </c>
      <c r="I18" s="64">
        <f t="shared" si="0"/>
        <v>370</v>
      </c>
      <c r="K18" s="64" t="s">
        <v>703</v>
      </c>
      <c r="L18" s="74">
        <f t="shared" si="1"/>
        <v>3868.37</v>
      </c>
      <c r="M18" s="82">
        <f>L18/L17-1</f>
        <v>8.7130760778230121E-2</v>
      </c>
    </row>
    <row r="19" spans="1:13" x14ac:dyDescent="0.15">
      <c r="A19" s="64" t="s">
        <v>704</v>
      </c>
      <c r="B19" s="64">
        <f>'cuadro 14'!B24</f>
        <v>3822</v>
      </c>
      <c r="C19" s="64">
        <f>'cuadro 14'!C24</f>
        <v>140</v>
      </c>
      <c r="H19" s="64">
        <f t="shared" si="0"/>
        <v>3822</v>
      </c>
      <c r="I19" s="64">
        <f t="shared" si="0"/>
        <v>140</v>
      </c>
      <c r="K19" s="64" t="s">
        <v>704</v>
      </c>
      <c r="L19" s="74">
        <f t="shared" si="1"/>
        <v>3822.14</v>
      </c>
      <c r="M19" s="82">
        <f t="shared" ref="M19:M66" si="2">L19/L18-1</f>
        <v>-1.1950769962542407E-2</v>
      </c>
    </row>
    <row r="20" spans="1:13" x14ac:dyDescent="0.15">
      <c r="A20" s="64" t="s">
        <v>705</v>
      </c>
      <c r="B20" s="64">
        <f>'cuadro 14'!B25</f>
        <v>4202</v>
      </c>
      <c r="C20" s="64">
        <f>'cuadro 14'!C25</f>
        <v>330</v>
      </c>
      <c r="H20" s="64">
        <f t="shared" si="0"/>
        <v>4202</v>
      </c>
      <c r="I20" s="64">
        <f t="shared" si="0"/>
        <v>330</v>
      </c>
      <c r="K20" s="64" t="s">
        <v>705</v>
      </c>
      <c r="L20" s="74">
        <f t="shared" si="1"/>
        <v>4202.33</v>
      </c>
      <c r="M20" s="82">
        <f t="shared" si="2"/>
        <v>9.9470453724876728E-2</v>
      </c>
    </row>
    <row r="21" spans="1:13" x14ac:dyDescent="0.15">
      <c r="A21" s="64" t="s">
        <v>706</v>
      </c>
      <c r="B21" s="64">
        <f>'cuadro 14'!B26</f>
        <v>4962</v>
      </c>
      <c r="C21" s="64">
        <f>'cuadro 14'!C26</f>
        <v>250</v>
      </c>
      <c r="H21" s="64">
        <f t="shared" si="0"/>
        <v>4962</v>
      </c>
      <c r="I21" s="64">
        <f t="shared" si="0"/>
        <v>250</v>
      </c>
      <c r="K21" s="64" t="s">
        <v>706</v>
      </c>
      <c r="L21" s="74">
        <f t="shared" si="1"/>
        <v>4962.25</v>
      </c>
      <c r="M21" s="82">
        <f t="shared" si="2"/>
        <v>0.18083301406600616</v>
      </c>
    </row>
    <row r="22" spans="1:13" x14ac:dyDescent="0.15">
      <c r="A22" s="64" t="s">
        <v>707</v>
      </c>
      <c r="B22" s="64">
        <f>'cuadro 14'!B27</f>
        <v>5031</v>
      </c>
      <c r="C22" s="64">
        <f>'cuadro 14'!C27</f>
        <v>480</v>
      </c>
      <c r="H22" s="64">
        <f t="shared" si="0"/>
        <v>5031</v>
      </c>
      <c r="I22" s="64">
        <f t="shared" si="0"/>
        <v>480</v>
      </c>
      <c r="K22" s="64" t="s">
        <v>707</v>
      </c>
      <c r="L22" s="74">
        <f t="shared" si="1"/>
        <v>5031.4799999999996</v>
      </c>
      <c r="M22" s="82">
        <f t="shared" si="2"/>
        <v>1.3951332560834251E-2</v>
      </c>
    </row>
    <row r="23" spans="1:13" x14ac:dyDescent="0.15">
      <c r="A23" s="64" t="s">
        <v>708</v>
      </c>
      <c r="B23" s="64">
        <f>'cuadro 14'!B28</f>
        <v>4386</v>
      </c>
      <c r="C23" s="64">
        <f>'cuadro 14'!C28</f>
        <v>330</v>
      </c>
      <c r="H23" s="64">
        <f t="shared" si="0"/>
        <v>4386</v>
      </c>
      <c r="I23" s="64">
        <f t="shared" si="0"/>
        <v>330</v>
      </c>
      <c r="K23" s="64" t="s">
        <v>708</v>
      </c>
      <c r="L23" s="74">
        <f t="shared" si="1"/>
        <v>4386.33</v>
      </c>
      <c r="M23" s="82">
        <f t="shared" si="2"/>
        <v>-0.12822270981897965</v>
      </c>
    </row>
    <row r="24" spans="1:13" x14ac:dyDescent="0.15">
      <c r="A24" s="64" t="s">
        <v>709</v>
      </c>
      <c r="B24" s="64">
        <f>'cuadro 14'!B29</f>
        <v>4631</v>
      </c>
      <c r="C24" s="64">
        <f>'cuadro 14'!C29</f>
        <v>740</v>
      </c>
      <c r="H24" s="64">
        <f t="shared" si="0"/>
        <v>4631</v>
      </c>
      <c r="I24" s="64">
        <f t="shared" si="0"/>
        <v>740</v>
      </c>
      <c r="K24" s="64" t="s">
        <v>709</v>
      </c>
      <c r="L24" s="74">
        <f t="shared" si="1"/>
        <v>4631.74</v>
      </c>
      <c r="M24" s="82">
        <f t="shared" si="2"/>
        <v>5.5948822819988475E-2</v>
      </c>
    </row>
    <row r="25" spans="1:13" x14ac:dyDescent="0.15">
      <c r="A25" s="64" t="s">
        <v>710</v>
      </c>
      <c r="B25" s="64">
        <f>'cuadro 14'!B30</f>
        <v>4985</v>
      </c>
      <c r="C25" s="64">
        <f>'cuadro 14'!C30</f>
        <v>480</v>
      </c>
      <c r="H25" s="64">
        <f t="shared" si="0"/>
        <v>4985</v>
      </c>
      <c r="I25" s="64">
        <f t="shared" si="0"/>
        <v>480</v>
      </c>
      <c r="K25" s="64" t="s">
        <v>710</v>
      </c>
      <c r="L25" s="74">
        <f t="shared" si="1"/>
        <v>4985.4799999999996</v>
      </c>
      <c r="M25" s="82">
        <f t="shared" si="2"/>
        <v>7.6373026119773479E-2</v>
      </c>
    </row>
    <row r="26" spans="1:13" x14ac:dyDescent="0.15">
      <c r="A26" s="64" t="s">
        <v>711</v>
      </c>
      <c r="B26" s="64">
        <f>'cuadro 14'!B31</f>
        <v>4317</v>
      </c>
      <c r="C26" s="64">
        <f>'cuadro 14'!C31</f>
        <v>790</v>
      </c>
      <c r="H26" s="64">
        <f t="shared" si="0"/>
        <v>4317</v>
      </c>
      <c r="I26" s="64">
        <f t="shared" si="0"/>
        <v>790</v>
      </c>
      <c r="K26" s="64" t="s">
        <v>711</v>
      </c>
      <c r="L26" s="74">
        <f t="shared" si="1"/>
        <v>4317.79</v>
      </c>
      <c r="M26" s="82">
        <f t="shared" si="2"/>
        <v>-0.13392692378667648</v>
      </c>
    </row>
    <row r="27" spans="1:13" x14ac:dyDescent="0.15">
      <c r="A27" s="64" t="s">
        <v>712</v>
      </c>
      <c r="B27" s="64">
        <f>'cuadro 14'!B32</f>
        <v>3741</v>
      </c>
      <c r="C27" s="64">
        <f>'cuadro 14'!C32</f>
        <v>870</v>
      </c>
      <c r="H27" s="64">
        <f t="shared" si="0"/>
        <v>3741</v>
      </c>
      <c r="I27" s="64">
        <f t="shared" si="0"/>
        <v>870</v>
      </c>
      <c r="K27" s="64" t="s">
        <v>712</v>
      </c>
      <c r="L27" s="74">
        <f t="shared" si="1"/>
        <v>3741.87</v>
      </c>
      <c r="M27" s="82">
        <f t="shared" si="2"/>
        <v>-0.13338305012517981</v>
      </c>
    </row>
    <row r="28" spans="1:13" x14ac:dyDescent="0.15">
      <c r="A28" s="64" t="s">
        <v>713</v>
      </c>
      <c r="B28" s="64">
        <f>'cuadro 14'!B33</f>
        <v>2650</v>
      </c>
      <c r="C28" s="64">
        <f>'cuadro 14'!C33</f>
        <v>790</v>
      </c>
      <c r="H28" s="64">
        <f t="shared" si="0"/>
        <v>2650</v>
      </c>
      <c r="I28" s="64">
        <f t="shared" si="0"/>
        <v>790</v>
      </c>
      <c r="K28" s="64" t="s">
        <v>713</v>
      </c>
      <c r="L28" s="74">
        <f t="shared" si="1"/>
        <v>2650.79</v>
      </c>
      <c r="M28" s="82">
        <f t="shared" si="2"/>
        <v>-0.2915868269074019</v>
      </c>
    </row>
    <row r="29" spans="1:13" x14ac:dyDescent="0.15">
      <c r="A29" s="64" t="s">
        <v>714</v>
      </c>
      <c r="B29" s="64">
        <f>'cuadro 14'!B34</f>
        <v>3960</v>
      </c>
      <c r="C29" s="64">
        <f>'cuadro 14'!C34</f>
        <v>370</v>
      </c>
      <c r="H29" s="64">
        <f t="shared" si="0"/>
        <v>3960</v>
      </c>
      <c r="I29" s="64">
        <f t="shared" si="0"/>
        <v>370</v>
      </c>
      <c r="K29" s="64" t="s">
        <v>714</v>
      </c>
      <c r="L29" s="74">
        <f t="shared" si="1"/>
        <v>3960.37</v>
      </c>
      <c r="M29" s="82">
        <f t="shared" si="2"/>
        <v>0.49403385405860134</v>
      </c>
    </row>
    <row r="30" spans="1:13" x14ac:dyDescent="0.15">
      <c r="A30" s="64" t="s">
        <v>715</v>
      </c>
      <c r="B30" s="64">
        <f>'cuadro 14'!B35</f>
        <v>3273</v>
      </c>
      <c r="C30" s="64">
        <f>'cuadro 14'!C35</f>
        <v>410</v>
      </c>
      <c r="H30" s="64">
        <f t="shared" si="0"/>
        <v>3273</v>
      </c>
      <c r="I30" s="64">
        <f t="shared" si="0"/>
        <v>410</v>
      </c>
      <c r="K30" s="64" t="s">
        <v>715</v>
      </c>
      <c r="L30" s="74">
        <f t="shared" si="1"/>
        <v>3273.41</v>
      </c>
      <c r="M30" s="82">
        <f t="shared" si="2"/>
        <v>-0.17345854048990372</v>
      </c>
    </row>
    <row r="31" spans="1:13" x14ac:dyDescent="0.15">
      <c r="A31" s="64" t="s">
        <v>716</v>
      </c>
      <c r="B31" s="64">
        <f>'cuadro 14'!B36</f>
        <v>2985</v>
      </c>
      <c r="C31" s="64">
        <f>'cuadro 14'!C36</f>
        <v>680</v>
      </c>
      <c r="H31" s="64">
        <f t="shared" si="0"/>
        <v>2985</v>
      </c>
      <c r="I31" s="64">
        <f t="shared" si="0"/>
        <v>680</v>
      </c>
      <c r="K31" s="64" t="s">
        <v>716</v>
      </c>
      <c r="L31" s="74">
        <f t="shared" si="1"/>
        <v>2985.68</v>
      </c>
      <c r="M31" s="82">
        <f t="shared" si="2"/>
        <v>-8.7899163257887047E-2</v>
      </c>
    </row>
    <row r="32" spans="1:13" x14ac:dyDescent="0.15">
      <c r="A32" s="64" t="s">
        <v>717</v>
      </c>
      <c r="B32" s="64">
        <f>'cuadro 14'!B37</f>
        <v>4582</v>
      </c>
      <c r="C32" s="64">
        <f>'cuadro 14'!C37</f>
        <v>520</v>
      </c>
      <c r="H32" s="64">
        <f t="shared" si="0"/>
        <v>4582</v>
      </c>
      <c r="I32" s="64">
        <f t="shared" si="0"/>
        <v>520</v>
      </c>
      <c r="K32" s="64" t="s">
        <v>717</v>
      </c>
      <c r="L32" s="74">
        <f t="shared" si="1"/>
        <v>4582.5200000000004</v>
      </c>
      <c r="M32" s="82">
        <f t="shared" si="2"/>
        <v>0.53483293588060365</v>
      </c>
    </row>
    <row r="33" spans="1:13" x14ac:dyDescent="0.15">
      <c r="A33" s="64" t="s">
        <v>718</v>
      </c>
      <c r="B33" s="64">
        <f>'cuadro 14'!B38</f>
        <v>3494</v>
      </c>
      <c r="C33" s="64">
        <f>'cuadro 14'!C38</f>
        <v>160</v>
      </c>
      <c r="H33" s="64">
        <f t="shared" si="0"/>
        <v>3494</v>
      </c>
      <c r="I33" s="64">
        <f t="shared" si="0"/>
        <v>160</v>
      </c>
      <c r="K33" s="64" t="s">
        <v>718</v>
      </c>
      <c r="L33" s="74">
        <f t="shared" si="1"/>
        <v>3494.16</v>
      </c>
      <c r="M33" s="82">
        <f t="shared" si="2"/>
        <v>-0.23750250953623786</v>
      </c>
    </row>
    <row r="34" spans="1:13" x14ac:dyDescent="0.15">
      <c r="A34" s="64" t="s">
        <v>719</v>
      </c>
      <c r="B34" s="64">
        <f>'cuadro 14'!B39</f>
        <v>1514</v>
      </c>
      <c r="C34" s="64">
        <f>'cuadro 14'!C39</f>
        <v>90</v>
      </c>
      <c r="H34" s="64">
        <f t="shared" si="0"/>
        <v>1514</v>
      </c>
      <c r="I34" s="64">
        <f t="shared" si="0"/>
        <v>90</v>
      </c>
      <c r="K34" s="64" t="s">
        <v>719</v>
      </c>
      <c r="L34" s="74">
        <f t="shared" si="1"/>
        <v>1514.09</v>
      </c>
      <c r="M34" s="82">
        <f t="shared" si="2"/>
        <v>-0.56667983149025802</v>
      </c>
    </row>
    <row r="35" spans="1:13" x14ac:dyDescent="0.15">
      <c r="A35" s="64" t="s">
        <v>720</v>
      </c>
      <c r="B35" s="64">
        <f>'cuadro 14'!B40</f>
        <v>3920</v>
      </c>
      <c r="C35" s="64">
        <f>'cuadro 14'!C40</f>
        <v>120</v>
      </c>
      <c r="H35" s="64">
        <f t="shared" si="0"/>
        <v>3920</v>
      </c>
      <c r="I35" s="64">
        <f t="shared" si="0"/>
        <v>120</v>
      </c>
      <c r="K35" s="64" t="s">
        <v>720</v>
      </c>
      <c r="L35" s="74">
        <f t="shared" si="1"/>
        <v>3920.12</v>
      </c>
      <c r="M35" s="82">
        <f t="shared" si="2"/>
        <v>1.5890931186389183</v>
      </c>
    </row>
    <row r="36" spans="1:13" x14ac:dyDescent="0.15">
      <c r="A36" s="64" t="s">
        <v>721</v>
      </c>
      <c r="B36" s="64">
        <f>'cuadro 14'!B41</f>
        <v>5854</v>
      </c>
      <c r="C36" s="64">
        <f>'cuadro 14'!C41</f>
        <v>420</v>
      </c>
      <c r="H36" s="64">
        <f t="shared" si="0"/>
        <v>5854</v>
      </c>
      <c r="I36" s="64">
        <f t="shared" si="0"/>
        <v>420</v>
      </c>
      <c r="K36" s="64" t="s">
        <v>721</v>
      </c>
      <c r="L36" s="74">
        <f t="shared" si="1"/>
        <v>5854.42</v>
      </c>
      <c r="M36" s="82">
        <f t="shared" si="2"/>
        <v>0.49342877258859419</v>
      </c>
    </row>
    <row r="37" spans="1:13" x14ac:dyDescent="0.15">
      <c r="A37" s="64" t="s">
        <v>722</v>
      </c>
      <c r="B37" s="64">
        <f>'cuadro 14'!B42</f>
        <v>3206</v>
      </c>
      <c r="C37" s="64">
        <f>'cuadro 14'!C42</f>
        <v>660</v>
      </c>
      <c r="H37" s="64">
        <f t="shared" si="0"/>
        <v>3206</v>
      </c>
      <c r="I37" s="64">
        <f t="shared" si="0"/>
        <v>660</v>
      </c>
      <c r="K37" s="64" t="s">
        <v>722</v>
      </c>
      <c r="L37" s="74">
        <f t="shared" si="1"/>
        <v>3206.66</v>
      </c>
      <c r="M37" s="82">
        <f t="shared" si="2"/>
        <v>-0.45226683428930625</v>
      </c>
    </row>
    <row r="38" spans="1:13" x14ac:dyDescent="0.15">
      <c r="A38" s="64" t="s">
        <v>723</v>
      </c>
      <c r="B38" s="64">
        <f>'cuadro 14'!B43</f>
        <v>3482</v>
      </c>
      <c r="C38" s="64">
        <f>'cuadro 14'!C43</f>
        <v>890</v>
      </c>
      <c r="H38" s="64">
        <f t="shared" si="0"/>
        <v>3482</v>
      </c>
      <c r="I38" s="64">
        <f t="shared" si="0"/>
        <v>890</v>
      </c>
      <c r="K38" s="64" t="s">
        <v>723</v>
      </c>
      <c r="L38" s="74">
        <f t="shared" si="1"/>
        <v>3482.89</v>
      </c>
      <c r="M38" s="82">
        <f t="shared" si="2"/>
        <v>8.6142590733036872E-2</v>
      </c>
    </row>
    <row r="39" spans="1:13" x14ac:dyDescent="0.15">
      <c r="A39" s="64" t="s">
        <v>724</v>
      </c>
      <c r="B39" s="64">
        <f>'cuadro 14'!B44</f>
        <v>4432</v>
      </c>
      <c r="C39" s="64">
        <f>'cuadro 14'!C44</f>
        <v>790</v>
      </c>
      <c r="H39" s="64">
        <f t="shared" si="0"/>
        <v>4432</v>
      </c>
      <c r="I39" s="64">
        <f t="shared" si="0"/>
        <v>790</v>
      </c>
      <c r="K39" s="64" t="s">
        <v>724</v>
      </c>
      <c r="L39" s="74">
        <f t="shared" si="1"/>
        <v>4432.79</v>
      </c>
      <c r="M39" s="82">
        <f t="shared" si="2"/>
        <v>0.27273327610116893</v>
      </c>
    </row>
    <row r="40" spans="1:13" x14ac:dyDescent="0.15">
      <c r="A40" s="64" t="s">
        <v>725</v>
      </c>
      <c r="B40" s="64">
        <f>'cuadro 14'!B45</f>
        <v>4420</v>
      </c>
      <c r="C40" s="64">
        <f>'cuadro 14'!C45</f>
        <v>370</v>
      </c>
      <c r="H40" s="64">
        <f t="shared" si="0"/>
        <v>4420</v>
      </c>
      <c r="I40" s="64">
        <f t="shared" si="0"/>
        <v>370</v>
      </c>
      <c r="K40" s="64" t="s">
        <v>725</v>
      </c>
      <c r="L40" s="74">
        <f t="shared" si="1"/>
        <v>4420.37</v>
      </c>
      <c r="M40" s="82">
        <f t="shared" si="2"/>
        <v>-2.8018471436724868E-3</v>
      </c>
    </row>
    <row r="41" spans="1:13" x14ac:dyDescent="0.15">
      <c r="A41" s="64" t="s">
        <v>726</v>
      </c>
      <c r="B41" s="64">
        <f>'cuadro 14'!B46</f>
        <v>3606</v>
      </c>
      <c r="C41" s="64">
        <f>'cuadro 14'!C46</f>
        <v>630</v>
      </c>
      <c r="H41" s="64">
        <f t="shared" si="0"/>
        <v>3606</v>
      </c>
      <c r="I41" s="64">
        <f t="shared" si="0"/>
        <v>630</v>
      </c>
      <c r="K41" s="64" t="s">
        <v>726</v>
      </c>
      <c r="L41" s="74">
        <f t="shared" si="1"/>
        <v>3606.63</v>
      </c>
      <c r="M41" s="82">
        <f t="shared" si="2"/>
        <v>-0.18408866226130383</v>
      </c>
    </row>
    <row r="42" spans="1:13" x14ac:dyDescent="0.15">
      <c r="A42" s="64" t="s">
        <v>727</v>
      </c>
      <c r="B42" s="64">
        <f>'cuadro 14'!B47</f>
        <v>5029</v>
      </c>
      <c r="C42" s="64">
        <f>'cuadro 14'!C47</f>
        <v>870</v>
      </c>
      <c r="H42" s="64">
        <f t="shared" si="0"/>
        <v>5029</v>
      </c>
      <c r="I42" s="64">
        <f t="shared" si="0"/>
        <v>870</v>
      </c>
      <c r="K42" s="64" t="s">
        <v>727</v>
      </c>
      <c r="L42" s="74">
        <f t="shared" si="1"/>
        <v>5029.87</v>
      </c>
      <c r="M42" s="82">
        <f t="shared" si="2"/>
        <v>0.39461769019832915</v>
      </c>
    </row>
    <row r="43" spans="1:13" x14ac:dyDescent="0.15">
      <c r="A43" s="64" t="s">
        <v>728</v>
      </c>
      <c r="B43" s="64">
        <f>'cuadro 14'!B48</f>
        <v>4074</v>
      </c>
      <c r="C43" s="64">
        <f>'cuadro 14'!C48</f>
        <v>450</v>
      </c>
      <c r="H43" s="64">
        <f t="shared" si="0"/>
        <v>4074</v>
      </c>
      <c r="I43" s="64">
        <f t="shared" si="0"/>
        <v>450</v>
      </c>
      <c r="K43" s="64" t="s">
        <v>728</v>
      </c>
      <c r="L43" s="74">
        <f t="shared" si="1"/>
        <v>4074.45</v>
      </c>
      <c r="M43" s="82">
        <f t="shared" si="2"/>
        <v>-0.18994924322099782</v>
      </c>
    </row>
    <row r="44" spans="1:13" x14ac:dyDescent="0.15">
      <c r="A44" s="64" t="s">
        <v>729</v>
      </c>
      <c r="B44" s="64">
        <f>'cuadro 14'!B49</f>
        <v>2376</v>
      </c>
      <c r="C44" s="64">
        <f>'cuadro 14'!C49</f>
        <v>820</v>
      </c>
      <c r="H44" s="64">
        <f t="shared" si="0"/>
        <v>2376</v>
      </c>
      <c r="I44" s="64">
        <f t="shared" si="0"/>
        <v>820</v>
      </c>
      <c r="K44" s="64" t="s">
        <v>729</v>
      </c>
      <c r="L44" s="74">
        <f t="shared" si="1"/>
        <v>2376.8200000000002</v>
      </c>
      <c r="M44" s="82">
        <f t="shared" si="2"/>
        <v>-0.41665255433248649</v>
      </c>
    </row>
    <row r="45" spans="1:13" x14ac:dyDescent="0.15">
      <c r="A45" s="64" t="s">
        <v>730</v>
      </c>
      <c r="B45" s="64">
        <f>'cuadro 14'!B50</f>
        <v>2961</v>
      </c>
      <c r="C45" s="64">
        <f>'cuadro 14'!C50</f>
        <v>0</v>
      </c>
      <c r="H45" s="64">
        <f t="shared" si="0"/>
        <v>2961</v>
      </c>
      <c r="I45" s="64">
        <f t="shared" si="0"/>
        <v>0</v>
      </c>
      <c r="K45" s="64" t="s">
        <v>730</v>
      </c>
      <c r="L45" s="74">
        <f t="shared" si="1"/>
        <v>2961</v>
      </c>
      <c r="M45" s="82">
        <f t="shared" si="2"/>
        <v>0.24578217955082837</v>
      </c>
    </row>
    <row r="46" spans="1:13" x14ac:dyDescent="0.15">
      <c r="A46" s="64" t="s">
        <v>731</v>
      </c>
      <c r="B46" s="64">
        <f>'cuadro 14'!B51</f>
        <v>651</v>
      </c>
      <c r="C46" s="64">
        <f>'cuadro 14'!C51</f>
        <v>500</v>
      </c>
      <c r="H46" s="64">
        <f t="shared" si="0"/>
        <v>651</v>
      </c>
      <c r="I46" s="64">
        <f t="shared" si="0"/>
        <v>500</v>
      </c>
      <c r="K46" s="64" t="s">
        <v>731</v>
      </c>
      <c r="L46" s="74">
        <f t="shared" si="1"/>
        <v>651.5</v>
      </c>
      <c r="M46" s="82">
        <f t="shared" si="2"/>
        <v>-0.7799729821006417</v>
      </c>
    </row>
    <row r="47" spans="1:13" x14ac:dyDescent="0.15">
      <c r="A47" s="64" t="s">
        <v>732</v>
      </c>
      <c r="B47" s="64">
        <f>'cuadro 14'!B52</f>
        <v>1202</v>
      </c>
      <c r="C47" s="64">
        <f>'cuadro 14'!C52</f>
        <v>0</v>
      </c>
      <c r="H47" s="64">
        <f t="shared" si="0"/>
        <v>1202</v>
      </c>
      <c r="I47" s="64">
        <f t="shared" si="0"/>
        <v>0</v>
      </c>
      <c r="K47" s="64" t="s">
        <v>732</v>
      </c>
      <c r="L47" s="74">
        <f t="shared" si="1"/>
        <v>1202</v>
      </c>
      <c r="M47" s="82">
        <f t="shared" si="2"/>
        <v>0.84497313891020731</v>
      </c>
    </row>
    <row r="48" spans="1:13" x14ac:dyDescent="0.15">
      <c r="A48" s="64" t="s">
        <v>733</v>
      </c>
      <c r="B48" s="64">
        <f>'cuadro 14'!B53</f>
        <v>1459</v>
      </c>
      <c r="C48" s="64">
        <f>'cuadro 14'!C53</f>
        <v>0</v>
      </c>
      <c r="H48" s="64">
        <f t="shared" si="0"/>
        <v>1459</v>
      </c>
      <c r="I48" s="64">
        <f t="shared" si="0"/>
        <v>0</v>
      </c>
      <c r="K48" s="64" t="s">
        <v>733</v>
      </c>
      <c r="L48" s="74">
        <f t="shared" si="1"/>
        <v>1459</v>
      </c>
      <c r="M48" s="82">
        <f t="shared" si="2"/>
        <v>0.21381031613976709</v>
      </c>
    </row>
    <row r="49" spans="1:13" x14ac:dyDescent="0.15">
      <c r="A49" s="64" t="s">
        <v>734</v>
      </c>
      <c r="B49" s="64">
        <f>'cuadro 14'!B54</f>
        <v>461</v>
      </c>
      <c r="C49" s="64">
        <f>'cuadro 14'!C54</f>
        <v>500</v>
      </c>
      <c r="H49" s="64">
        <f t="shared" si="0"/>
        <v>461</v>
      </c>
      <c r="I49" s="64">
        <f t="shared" si="0"/>
        <v>500</v>
      </c>
      <c r="K49" s="64" t="s">
        <v>734</v>
      </c>
      <c r="L49" s="74">
        <f t="shared" si="1"/>
        <v>461.5</v>
      </c>
      <c r="M49" s="82">
        <f t="shared" si="2"/>
        <v>-0.68368745716244006</v>
      </c>
    </row>
    <row r="50" spans="1:13" x14ac:dyDescent="0.15">
      <c r="A50" s="64" t="s">
        <v>735</v>
      </c>
      <c r="B50" s="64">
        <f>'cuadro 14'!B55</f>
        <v>361</v>
      </c>
      <c r="C50" s="64">
        <f>'cuadro 14'!C55</f>
        <v>429</v>
      </c>
      <c r="H50" s="64">
        <f t="shared" si="0"/>
        <v>361</v>
      </c>
      <c r="I50" s="64">
        <f t="shared" si="0"/>
        <v>429</v>
      </c>
      <c r="K50" s="64" t="s">
        <v>735</v>
      </c>
      <c r="L50" s="74">
        <f t="shared" si="1"/>
        <v>361.42899999999997</v>
      </c>
      <c r="M50" s="82">
        <f t="shared" si="2"/>
        <v>-0.21683856988082351</v>
      </c>
    </row>
    <row r="51" spans="1:13" x14ac:dyDescent="0.15">
      <c r="A51" s="64" t="s">
        <v>736</v>
      </c>
      <c r="B51" s="64">
        <f>'cuadro 14'!B56</f>
        <v>434</v>
      </c>
      <c r="C51" s="64">
        <f>'cuadro 14'!C56</f>
        <v>791</v>
      </c>
      <c r="H51" s="64">
        <f t="shared" si="0"/>
        <v>434</v>
      </c>
      <c r="I51" s="64">
        <f t="shared" si="0"/>
        <v>791</v>
      </c>
      <c r="K51" s="64" t="s">
        <v>736</v>
      </c>
      <c r="L51" s="74">
        <f t="shared" si="1"/>
        <v>434.791</v>
      </c>
      <c r="M51" s="82">
        <f t="shared" si="2"/>
        <v>0.20297762492771754</v>
      </c>
    </row>
    <row r="52" spans="1:13" x14ac:dyDescent="0.15">
      <c r="A52" s="64" t="s">
        <v>737</v>
      </c>
      <c r="B52" s="64">
        <f>'cuadro 14'!B57</f>
        <v>353</v>
      </c>
      <c r="C52" s="64">
        <f>'cuadro 14'!C57</f>
        <v>782</v>
      </c>
      <c r="H52" s="64">
        <f t="shared" si="0"/>
        <v>353</v>
      </c>
      <c r="I52" s="64">
        <f t="shared" si="0"/>
        <v>782</v>
      </c>
      <c r="K52" s="64" t="s">
        <v>737</v>
      </c>
      <c r="L52" s="74">
        <f t="shared" si="1"/>
        <v>353.78199999999998</v>
      </c>
      <c r="M52" s="82">
        <f t="shared" si="2"/>
        <v>-0.18631710407989133</v>
      </c>
    </row>
    <row r="53" spans="1:13" x14ac:dyDescent="0.15">
      <c r="A53" s="64" t="s">
        <v>738</v>
      </c>
      <c r="B53" s="64">
        <f>'cuadro 14'!B58</f>
        <v>113</v>
      </c>
      <c r="C53" s="64">
        <f>'cuadro 14'!C58</f>
        <v>937</v>
      </c>
      <c r="H53" s="64">
        <f t="shared" si="0"/>
        <v>113</v>
      </c>
      <c r="I53" s="64">
        <f t="shared" si="0"/>
        <v>937</v>
      </c>
      <c r="K53" s="64" t="s">
        <v>738</v>
      </c>
      <c r="L53" s="74">
        <f t="shared" si="1"/>
        <v>113.937</v>
      </c>
      <c r="M53" s="82">
        <f t="shared" si="2"/>
        <v>-0.67794574059731705</v>
      </c>
    </row>
    <row r="54" spans="1:13" x14ac:dyDescent="0.15">
      <c r="A54" s="64" t="s">
        <v>739</v>
      </c>
      <c r="B54" s="64">
        <f>'cuadro 14'!B59</f>
        <v>263</v>
      </c>
      <c r="C54" s="64">
        <f>'cuadro 14'!C59</f>
        <v>305</v>
      </c>
      <c r="D54" s="64">
        <f>'cuadro 16'!B8</f>
        <v>211</v>
      </c>
      <c r="E54" s="64">
        <f>'cuadro 16'!C8</f>
        <v>532</v>
      </c>
      <c r="H54" s="64">
        <f t="shared" si="0"/>
        <v>474</v>
      </c>
      <c r="I54" s="64">
        <f t="shared" si="0"/>
        <v>837</v>
      </c>
      <c r="K54" s="64" t="s">
        <v>739</v>
      </c>
      <c r="L54" s="74">
        <f t="shared" si="1"/>
        <v>474.83699999999999</v>
      </c>
      <c r="M54" s="82">
        <f t="shared" si="2"/>
        <v>3.1675399562916349</v>
      </c>
    </row>
    <row r="55" spans="1:13" x14ac:dyDescent="0.15">
      <c r="A55" s="64" t="s">
        <v>740</v>
      </c>
      <c r="B55" s="64">
        <f>'cuadro 14'!B60</f>
        <v>13</v>
      </c>
      <c r="C55" s="64">
        <f>'cuadro 14'!C60</f>
        <v>463</v>
      </c>
      <c r="D55" s="64">
        <f>'cuadro 16'!B9</f>
        <v>102</v>
      </c>
      <c r="E55" s="64">
        <f>'cuadro 16'!C9</f>
        <v>477</v>
      </c>
      <c r="H55" s="64">
        <f t="shared" si="0"/>
        <v>115</v>
      </c>
      <c r="I55" s="64">
        <f t="shared" si="0"/>
        <v>940</v>
      </c>
      <c r="K55" s="64" t="s">
        <v>741</v>
      </c>
      <c r="L55" s="74">
        <f t="shared" ref="L55:L66" si="3">H56+(I56/1000)</f>
        <v>205.15899999999999</v>
      </c>
      <c r="M55" s="82">
        <f t="shared" si="2"/>
        <v>-0.56793805032042577</v>
      </c>
    </row>
    <row r="56" spans="1:13" x14ac:dyDescent="0.15">
      <c r="A56" s="64" t="s">
        <v>741</v>
      </c>
      <c r="B56" s="64">
        <f>'cuadro 14'!B61</f>
        <v>180</v>
      </c>
      <c r="C56" s="64">
        <f>'cuadro 14'!C61</f>
        <v>387</v>
      </c>
      <c r="D56" s="64">
        <f>'cuadro 16'!B10</f>
        <v>24</v>
      </c>
      <c r="E56" s="64">
        <f>'cuadro 16'!C10</f>
        <v>772</v>
      </c>
      <c r="H56" s="64">
        <f t="shared" si="0"/>
        <v>204</v>
      </c>
      <c r="I56" s="64">
        <f t="shared" si="0"/>
        <v>1159</v>
      </c>
      <c r="K56" s="64" t="s">
        <v>742</v>
      </c>
      <c r="L56" s="74">
        <f t="shared" si="3"/>
        <v>216.99199999999999</v>
      </c>
      <c r="M56" s="82">
        <f t="shared" si="2"/>
        <v>5.7677216207916882E-2</v>
      </c>
    </row>
    <row r="57" spans="1:13" x14ac:dyDescent="0.15">
      <c r="A57" s="64" t="s">
        <v>742</v>
      </c>
      <c r="B57" s="64">
        <f>'cuadro 14'!B62</f>
        <v>0</v>
      </c>
      <c r="C57" s="64">
        <f>'cuadro 14'!C62</f>
        <v>0</v>
      </c>
      <c r="D57" s="64">
        <f>'cuadro 16'!B11</f>
        <v>216</v>
      </c>
      <c r="E57" s="64">
        <f>'cuadro 16'!C11</f>
        <v>992</v>
      </c>
      <c r="H57" s="64">
        <f t="shared" si="0"/>
        <v>216</v>
      </c>
      <c r="I57" s="64">
        <f t="shared" si="0"/>
        <v>992</v>
      </c>
      <c r="K57" s="64" t="s">
        <v>743</v>
      </c>
      <c r="L57" s="74">
        <f t="shared" si="3"/>
        <v>306.82499999999999</v>
      </c>
      <c r="M57" s="82">
        <f t="shared" si="2"/>
        <v>0.41399222091137</v>
      </c>
    </row>
    <row r="58" spans="1:13" x14ac:dyDescent="0.15">
      <c r="A58" s="64" t="s">
        <v>743</v>
      </c>
      <c r="B58" s="64">
        <f>'cuadro 14'!B63</f>
        <v>55</v>
      </c>
      <c r="C58" s="64">
        <f>'cuadro 14'!C63</f>
        <v>198</v>
      </c>
      <c r="D58" s="64">
        <f>'cuadro 16'!B12</f>
        <v>162</v>
      </c>
      <c r="E58" s="64">
        <f>'cuadro 16'!C12</f>
        <v>249</v>
      </c>
      <c r="F58" s="64">
        <f>'cuadro 17'!B8</f>
        <v>89</v>
      </c>
      <c r="G58" s="64">
        <f>'cuadro 17'!C8</f>
        <v>378</v>
      </c>
      <c r="H58" s="64">
        <f t="shared" si="0"/>
        <v>306</v>
      </c>
      <c r="I58" s="64">
        <f t="shared" si="0"/>
        <v>825</v>
      </c>
      <c r="K58" s="64" t="s">
        <v>744</v>
      </c>
      <c r="L58" s="74">
        <f t="shared" si="3"/>
        <v>276.07499999999999</v>
      </c>
      <c r="M58" s="82">
        <f t="shared" si="2"/>
        <v>-0.10021999511121971</v>
      </c>
    </row>
    <row r="59" spans="1:13" x14ac:dyDescent="0.15">
      <c r="A59" s="64" t="s">
        <v>744</v>
      </c>
      <c r="B59" s="64">
        <f>'cuadro 14'!B64</f>
        <v>21</v>
      </c>
      <c r="C59" s="64">
        <f>'cuadro 14'!C64</f>
        <v>124</v>
      </c>
      <c r="D59" s="64">
        <f>'cuadro 16'!B13</f>
        <v>145</v>
      </c>
      <c r="E59" s="64">
        <f>'cuadro 16'!C13</f>
        <v>773</v>
      </c>
      <c r="F59" s="64">
        <f>'cuadro 17'!B9</f>
        <v>109</v>
      </c>
      <c r="G59" s="64">
        <f>'cuadro 17'!C9</f>
        <v>178</v>
      </c>
      <c r="H59" s="64">
        <f t="shared" si="0"/>
        <v>275</v>
      </c>
      <c r="I59" s="64">
        <f t="shared" si="0"/>
        <v>1075</v>
      </c>
      <c r="K59" s="64" t="s">
        <v>745</v>
      </c>
      <c r="L59" s="74">
        <f t="shared" si="3"/>
        <v>148.006</v>
      </c>
      <c r="M59" s="82">
        <f t="shared" si="2"/>
        <v>-0.46389205831748614</v>
      </c>
    </row>
    <row r="60" spans="1:13" x14ac:dyDescent="0.15">
      <c r="A60" s="64" t="s">
        <v>745</v>
      </c>
      <c r="B60" s="64">
        <f>'cuadro 14'!B65</f>
        <v>0</v>
      </c>
      <c r="C60" s="64">
        <f>'cuadro 14'!C65</f>
        <v>0</v>
      </c>
      <c r="D60" s="64">
        <f>'cuadro 16'!B14</f>
        <v>148</v>
      </c>
      <c r="E60" s="64">
        <f>'cuadro 16'!C14</f>
        <v>6</v>
      </c>
      <c r="H60" s="64">
        <f t="shared" si="0"/>
        <v>148</v>
      </c>
      <c r="I60" s="64">
        <f t="shared" si="0"/>
        <v>6</v>
      </c>
      <c r="K60" s="64" t="s">
        <v>746</v>
      </c>
      <c r="L60" s="74">
        <f t="shared" si="3"/>
        <v>524.79</v>
      </c>
      <c r="M60" s="82">
        <f t="shared" si="2"/>
        <v>2.545734632379768</v>
      </c>
    </row>
    <row r="61" spans="1:13" x14ac:dyDescent="0.15">
      <c r="A61" s="64" t="s">
        <v>746</v>
      </c>
      <c r="B61" s="64">
        <f>'cuadro 14'!B66</f>
        <v>28</v>
      </c>
      <c r="C61" s="64">
        <f>'cuadro 14'!C66</f>
        <v>852</v>
      </c>
      <c r="D61" s="64">
        <f>'cuadro 16'!B15</f>
        <v>215</v>
      </c>
      <c r="E61" s="64">
        <f>'cuadro 16'!C15</f>
        <v>584</v>
      </c>
      <c r="F61" s="64">
        <f>'cuadro 17'!B10</f>
        <v>280</v>
      </c>
      <c r="G61" s="64">
        <f>'cuadro 17'!C10</f>
        <v>354</v>
      </c>
      <c r="H61" s="64">
        <f t="shared" si="0"/>
        <v>523</v>
      </c>
      <c r="I61" s="64">
        <f t="shared" si="0"/>
        <v>1790</v>
      </c>
      <c r="K61" s="64" t="s">
        <v>747</v>
      </c>
      <c r="L61" s="74">
        <f t="shared" si="3"/>
        <v>826.37800000000004</v>
      </c>
      <c r="M61" s="82">
        <f t="shared" si="2"/>
        <v>0.57468320661597994</v>
      </c>
    </row>
    <row r="62" spans="1:13" x14ac:dyDescent="0.15">
      <c r="A62" s="64" t="s">
        <v>747</v>
      </c>
      <c r="B62" s="64">
        <f>'cuadro 14'!B67</f>
        <v>132</v>
      </c>
      <c r="C62" s="64">
        <f>'cuadro 14'!C67</f>
        <v>32</v>
      </c>
      <c r="D62" s="64">
        <f>'cuadro 16'!B16</f>
        <v>187</v>
      </c>
      <c r="E62" s="64">
        <f>'cuadro 16'!C16</f>
        <v>157</v>
      </c>
      <c r="F62" s="64">
        <f>'cuadro 17'!B11</f>
        <v>507</v>
      </c>
      <c r="G62" s="64">
        <f>'cuadro 17'!C11</f>
        <v>189</v>
      </c>
      <c r="H62" s="64">
        <f t="shared" si="0"/>
        <v>826</v>
      </c>
      <c r="I62" s="64">
        <f t="shared" si="0"/>
        <v>378</v>
      </c>
      <c r="K62" s="64" t="s">
        <v>748</v>
      </c>
      <c r="L62" s="74">
        <f t="shared" si="3"/>
        <v>853.88900000000001</v>
      </c>
      <c r="M62" s="82">
        <f t="shared" si="2"/>
        <v>3.3291060507419035E-2</v>
      </c>
    </row>
    <row r="63" spans="1:13" x14ac:dyDescent="0.15">
      <c r="A63" s="64" t="s">
        <v>748</v>
      </c>
      <c r="B63" s="64">
        <f>'cuadro 14'!B68</f>
        <v>42</v>
      </c>
      <c r="C63" s="64">
        <f>'cuadro 14'!C68</f>
        <v>21</v>
      </c>
      <c r="D63" s="64">
        <f>'cuadro 16'!B17</f>
        <v>252</v>
      </c>
      <c r="E63" s="64">
        <f>'cuadro 16'!C17</f>
        <v>323</v>
      </c>
      <c r="F63" s="64">
        <f>'cuadro 17'!B12</f>
        <v>559</v>
      </c>
      <c r="G63" s="64">
        <f>'cuadro 17'!C12</f>
        <v>545</v>
      </c>
      <c r="H63" s="64">
        <f t="shared" si="0"/>
        <v>853</v>
      </c>
      <c r="I63" s="64">
        <f t="shared" si="0"/>
        <v>889</v>
      </c>
      <c r="K63" s="64" t="s">
        <v>749</v>
      </c>
      <c r="L63" s="74">
        <f t="shared" si="3"/>
        <v>829.71100000000001</v>
      </c>
      <c r="M63" s="82">
        <f t="shared" si="2"/>
        <v>-2.831515571696086E-2</v>
      </c>
    </row>
    <row r="64" spans="1:13" x14ac:dyDescent="0.15">
      <c r="A64" s="64" t="s">
        <v>749</v>
      </c>
      <c r="B64" s="64">
        <f>'cuadro 14'!B69</f>
        <v>29</v>
      </c>
      <c r="C64" s="64">
        <f>'cuadro 14'!C69</f>
        <v>666</v>
      </c>
      <c r="D64" s="64">
        <f>'cuadro 16'!B18</f>
        <v>266</v>
      </c>
      <c r="E64" s="64">
        <f>'cuadro 16'!C18</f>
        <v>49</v>
      </c>
      <c r="F64" s="64">
        <f>'cuadro 17'!B13</f>
        <v>533</v>
      </c>
      <c r="G64" s="64">
        <f>'cuadro 17'!C13</f>
        <v>996</v>
      </c>
      <c r="H64" s="64">
        <f t="shared" si="0"/>
        <v>828</v>
      </c>
      <c r="I64" s="64">
        <f t="shared" si="0"/>
        <v>1711</v>
      </c>
      <c r="K64" s="64" t="s">
        <v>750</v>
      </c>
      <c r="L64" s="74">
        <f t="shared" si="3"/>
        <v>862.673</v>
      </c>
      <c r="M64" s="82">
        <f t="shared" si="2"/>
        <v>3.9727085696103837E-2</v>
      </c>
    </row>
    <row r="65" spans="1:13" x14ac:dyDescent="0.15">
      <c r="A65" s="64" t="s">
        <v>750</v>
      </c>
      <c r="B65" s="64">
        <f>'cuadro 14'!B70</f>
        <v>74</v>
      </c>
      <c r="C65" s="64">
        <f>'cuadro 14'!C70</f>
        <v>950</v>
      </c>
      <c r="D65" s="64">
        <f>'cuadro 16'!B19</f>
        <v>230</v>
      </c>
      <c r="E65" s="64">
        <f>'cuadro 16'!C19</f>
        <v>113</v>
      </c>
      <c r="F65" s="64">
        <f>'cuadro 17'!B14</f>
        <v>557</v>
      </c>
      <c r="G65" s="64">
        <f>'cuadro 17'!C14</f>
        <v>610</v>
      </c>
      <c r="H65" s="64">
        <f t="shared" si="0"/>
        <v>861</v>
      </c>
      <c r="I65" s="64">
        <f t="shared" si="0"/>
        <v>1673</v>
      </c>
      <c r="K65" s="64" t="s">
        <v>751</v>
      </c>
      <c r="L65" s="74">
        <f t="shared" si="3"/>
        <v>702.35699999999997</v>
      </c>
      <c r="M65" s="82">
        <f t="shared" si="2"/>
        <v>-0.18583634818755201</v>
      </c>
    </row>
    <row r="66" spans="1:13" x14ac:dyDescent="0.15">
      <c r="A66" s="64" t="s">
        <v>751</v>
      </c>
      <c r="B66" s="64">
        <f>'cuadro 14'!B71</f>
        <v>59</v>
      </c>
      <c r="C66" s="64">
        <f>'cuadro 14'!C71</f>
        <v>305</v>
      </c>
      <c r="D66" s="64">
        <f>'cuadro 16'!B20</f>
        <v>219</v>
      </c>
      <c r="E66" s="64">
        <f>'cuadro 16'!C20</f>
        <v>500</v>
      </c>
      <c r="F66" s="64">
        <f>'cuadro 17'!B15</f>
        <v>423</v>
      </c>
      <c r="G66" s="64">
        <f>'cuadro 17'!C15</f>
        <v>552</v>
      </c>
      <c r="H66" s="64">
        <f t="shared" si="0"/>
        <v>701</v>
      </c>
      <c r="I66" s="64">
        <f t="shared" si="0"/>
        <v>1357</v>
      </c>
      <c r="K66" s="64" t="s">
        <v>752</v>
      </c>
      <c r="L66" s="74">
        <f t="shared" si="3"/>
        <v>338.22899999999998</v>
      </c>
      <c r="M66" s="82">
        <f t="shared" si="2"/>
        <v>-0.51843720501112678</v>
      </c>
    </row>
    <row r="67" spans="1:13" x14ac:dyDescent="0.15">
      <c r="A67" s="64" t="s">
        <v>752</v>
      </c>
      <c r="B67" s="64">
        <f>'cuadro 14'!B72</f>
        <v>75</v>
      </c>
      <c r="C67" s="64">
        <f>'cuadro 14'!C72</f>
        <v>717</v>
      </c>
      <c r="D67" s="64">
        <f>'cuadro 16'!B21</f>
        <v>191</v>
      </c>
      <c r="E67" s="64">
        <f>'cuadro 16'!C21</f>
        <v>146</v>
      </c>
      <c r="F67" s="64">
        <f>'cuadro 17'!B16</f>
        <v>71</v>
      </c>
      <c r="G67" s="64">
        <f>'cuadro 17'!C16</f>
        <v>366</v>
      </c>
      <c r="H67" s="64">
        <f t="shared" si="0"/>
        <v>337</v>
      </c>
      <c r="I67" s="64">
        <f t="shared" si="0"/>
        <v>1229</v>
      </c>
    </row>
  </sheetData>
  <pageMargins left="0.7" right="0.7" top="0.75" bottom="0.75"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4"/>
  <sheetViews>
    <sheetView workbookViewId="0">
      <selection activeCell="B2" sqref="B2"/>
    </sheetView>
  </sheetViews>
  <sheetFormatPr baseColWidth="10" defaultRowHeight="15" x14ac:dyDescent="0.2"/>
  <cols>
    <col min="1" max="1" width="20" style="124" customWidth="1"/>
    <col min="2" max="2" width="14" style="124" customWidth="1"/>
    <col min="3" max="3" width="9.5" style="124" customWidth="1"/>
    <col min="4" max="4" width="10.33203125" style="124" customWidth="1"/>
    <col min="5" max="5" width="11.33203125" style="124" customWidth="1"/>
    <col min="6" max="6" width="6.1640625" style="124" customWidth="1"/>
    <col min="7" max="7" width="5.1640625" style="124" customWidth="1"/>
    <col min="8" max="8" width="10.83203125" style="124"/>
    <col min="9" max="9" width="4.83203125" style="124" customWidth="1"/>
    <col min="10" max="10" width="5.6640625" style="124" customWidth="1"/>
    <col min="11" max="11" width="10.83203125" style="124"/>
    <col min="12" max="13" width="5.5" style="124" customWidth="1"/>
    <col min="14" max="14" width="10.83203125" style="124"/>
    <col min="15" max="15" width="5.5" style="124" customWidth="1"/>
    <col min="16" max="16" width="9.5" style="124" customWidth="1"/>
    <col min="17" max="16384" width="10.83203125" style="124"/>
  </cols>
  <sheetData>
    <row r="1" spans="1:16" x14ac:dyDescent="0.2">
      <c r="A1" s="123" t="s">
        <v>953</v>
      </c>
    </row>
    <row r="2" spans="1:16" x14ac:dyDescent="0.2">
      <c r="A2" s="125" t="s">
        <v>954</v>
      </c>
    </row>
    <row r="4" spans="1:16" x14ac:dyDescent="0.2">
      <c r="A4" s="126" t="s">
        <v>955</v>
      </c>
    </row>
    <row r="5" spans="1:16" ht="16" x14ac:dyDescent="0.2">
      <c r="A5" s="127" t="s">
        <v>956</v>
      </c>
      <c r="B5" s="127"/>
      <c r="C5" s="127"/>
      <c r="D5" s="127"/>
      <c r="E5" s="127"/>
      <c r="F5" s="127"/>
      <c r="G5" s="127"/>
      <c r="H5" s="127"/>
      <c r="I5" s="127"/>
      <c r="J5" s="127"/>
      <c r="K5" s="127"/>
      <c r="L5" s="127"/>
      <c r="M5" s="127"/>
      <c r="N5" s="127"/>
      <c r="O5" s="127"/>
      <c r="P5" s="127"/>
    </row>
    <row r="6" spans="1:16" ht="26.25" customHeight="1" x14ac:dyDescent="0.2">
      <c r="A6" s="128" t="s">
        <v>957</v>
      </c>
      <c r="B6" s="128"/>
      <c r="C6" s="128"/>
      <c r="D6" s="128"/>
      <c r="E6" s="128"/>
      <c r="F6" s="128"/>
      <c r="G6" s="128"/>
      <c r="H6" s="128"/>
      <c r="I6" s="128"/>
      <c r="J6" s="128"/>
      <c r="K6" s="128"/>
      <c r="L6" s="128"/>
      <c r="M6" s="128"/>
      <c r="N6" s="128"/>
      <c r="O6" s="128"/>
      <c r="P6" s="128"/>
    </row>
    <row r="7" spans="1:16" ht="30" customHeight="1" x14ac:dyDescent="0.2">
      <c r="A7" s="129" t="s">
        <v>958</v>
      </c>
      <c r="B7" s="130" t="s">
        <v>959</v>
      </c>
      <c r="C7" s="130"/>
      <c r="D7" s="130"/>
      <c r="E7" s="131" t="s">
        <v>960</v>
      </c>
      <c r="F7" s="132"/>
      <c r="G7" s="132"/>
      <c r="H7" s="132"/>
      <c r="I7" s="132"/>
      <c r="J7" s="132"/>
      <c r="K7" s="132" t="s">
        <v>961</v>
      </c>
      <c r="L7" s="132"/>
      <c r="M7" s="132"/>
      <c r="N7" s="132"/>
      <c r="O7" s="132"/>
      <c r="P7" s="132"/>
    </row>
    <row r="8" spans="1:16" ht="36.75" customHeight="1" x14ac:dyDescent="0.2">
      <c r="A8" s="129"/>
      <c r="B8" s="130"/>
      <c r="C8" s="130"/>
      <c r="D8" s="130"/>
      <c r="E8" s="130" t="s">
        <v>962</v>
      </c>
      <c r="F8" s="130"/>
      <c r="G8" s="130"/>
      <c r="H8" s="133" t="s">
        <v>963</v>
      </c>
      <c r="I8" s="130"/>
      <c r="J8" s="134"/>
      <c r="K8" s="130" t="s">
        <v>964</v>
      </c>
      <c r="L8" s="130"/>
      <c r="M8" s="130"/>
      <c r="N8" s="135" t="s">
        <v>965</v>
      </c>
      <c r="O8" s="135"/>
      <c r="P8" s="135"/>
    </row>
    <row r="9" spans="1:16" x14ac:dyDescent="0.2">
      <c r="A9" s="136" t="s">
        <v>966</v>
      </c>
      <c r="B9" s="137">
        <v>82</v>
      </c>
      <c r="C9" s="138"/>
      <c r="D9" s="139"/>
      <c r="E9" s="137">
        <v>567</v>
      </c>
      <c r="F9" s="138"/>
      <c r="G9" s="140"/>
      <c r="H9" s="137"/>
      <c r="I9" s="138"/>
      <c r="J9" s="140"/>
      <c r="K9" s="137">
        <v>567</v>
      </c>
      <c r="L9" s="138"/>
      <c r="M9" s="140"/>
      <c r="N9" s="137">
        <v>649</v>
      </c>
      <c r="O9" s="138"/>
      <c r="P9" s="140"/>
    </row>
    <row r="10" spans="1:16" x14ac:dyDescent="0.2">
      <c r="A10" s="136" t="s">
        <v>946</v>
      </c>
      <c r="B10" s="137">
        <v>38</v>
      </c>
      <c r="C10" s="138"/>
      <c r="D10" s="139"/>
      <c r="E10" s="137">
        <v>60</v>
      </c>
      <c r="F10" s="138"/>
      <c r="G10" s="140"/>
      <c r="H10" s="137">
        <v>7355</v>
      </c>
      <c r="I10" s="138">
        <v>7</v>
      </c>
      <c r="J10" s="140">
        <v>0.75</v>
      </c>
      <c r="K10" s="137">
        <v>7415</v>
      </c>
      <c r="L10" s="138">
        <v>7</v>
      </c>
      <c r="M10" s="140">
        <v>0.75</v>
      </c>
      <c r="N10" s="137">
        <v>7453</v>
      </c>
      <c r="O10" s="138">
        <v>7</v>
      </c>
      <c r="P10" s="140">
        <v>0.75</v>
      </c>
    </row>
    <row r="11" spans="1:16" x14ac:dyDescent="0.2">
      <c r="A11" s="136" t="s">
        <v>967</v>
      </c>
      <c r="B11" s="137">
        <v>120</v>
      </c>
      <c r="C11" s="138">
        <v>7</v>
      </c>
      <c r="D11" s="140"/>
      <c r="E11" s="137"/>
      <c r="F11" s="138"/>
      <c r="G11" s="140"/>
      <c r="H11" s="137">
        <v>1000</v>
      </c>
      <c r="I11" s="138"/>
      <c r="J11" s="140"/>
      <c r="K11" s="137">
        <v>1000</v>
      </c>
      <c r="L11" s="138"/>
      <c r="M11" s="140"/>
      <c r="N11" s="137">
        <v>1120</v>
      </c>
      <c r="O11" s="138">
        <v>7</v>
      </c>
      <c r="P11" s="140"/>
    </row>
    <row r="12" spans="1:16" x14ac:dyDescent="0.2">
      <c r="A12" s="136" t="s">
        <v>968</v>
      </c>
      <c r="B12" s="137">
        <v>2965</v>
      </c>
      <c r="C12" s="138"/>
      <c r="D12" s="140"/>
      <c r="E12" s="137"/>
      <c r="F12" s="138"/>
      <c r="G12" s="140"/>
      <c r="H12" s="137">
        <v>1391</v>
      </c>
      <c r="I12" s="138">
        <v>7</v>
      </c>
      <c r="J12" s="140">
        <v>0.75</v>
      </c>
      <c r="K12" s="137">
        <v>1391</v>
      </c>
      <c r="L12" s="138">
        <v>7</v>
      </c>
      <c r="M12" s="140">
        <v>0.75</v>
      </c>
      <c r="N12" s="137">
        <v>4356</v>
      </c>
      <c r="O12" s="141">
        <v>7</v>
      </c>
      <c r="P12" s="140">
        <v>0.75</v>
      </c>
    </row>
    <row r="13" spans="1:16" x14ac:dyDescent="0.2">
      <c r="A13" s="136" t="s">
        <v>312</v>
      </c>
      <c r="B13" s="137">
        <v>10</v>
      </c>
      <c r="C13" s="138">
        <v>5</v>
      </c>
      <c r="D13" s="140">
        <v>0.5</v>
      </c>
      <c r="E13" s="137"/>
      <c r="F13" s="138"/>
      <c r="G13" s="140"/>
      <c r="H13" s="137">
        <v>533</v>
      </c>
      <c r="I13" s="138"/>
      <c r="J13" s="140"/>
      <c r="K13" s="137">
        <v>533</v>
      </c>
      <c r="L13" s="138"/>
      <c r="M13" s="140"/>
      <c r="N13" s="137">
        <v>543</v>
      </c>
      <c r="O13" s="141">
        <v>5</v>
      </c>
      <c r="P13" s="140">
        <v>0.5</v>
      </c>
    </row>
    <row r="14" spans="1:16" x14ac:dyDescent="0.2">
      <c r="A14" s="136" t="s">
        <v>969</v>
      </c>
      <c r="B14" s="137"/>
      <c r="C14" s="141"/>
      <c r="D14" s="140"/>
      <c r="E14" s="137"/>
      <c r="F14" s="141"/>
      <c r="G14" s="140"/>
      <c r="H14" s="137">
        <v>1537</v>
      </c>
      <c r="I14" s="141">
        <v>1</v>
      </c>
      <c r="J14" s="140">
        <v>0.75</v>
      </c>
      <c r="K14" s="137">
        <v>1537</v>
      </c>
      <c r="L14" s="141">
        <v>1</v>
      </c>
      <c r="M14" s="140">
        <v>0.75</v>
      </c>
      <c r="N14" s="137">
        <v>1537</v>
      </c>
      <c r="O14" s="141">
        <v>1</v>
      </c>
      <c r="P14" s="140">
        <v>0.75</v>
      </c>
    </row>
    <row r="15" spans="1:16" x14ac:dyDescent="0.2">
      <c r="A15" s="136" t="s">
        <v>970</v>
      </c>
      <c r="B15" s="137">
        <v>849</v>
      </c>
      <c r="C15" s="141">
        <v>2</v>
      </c>
      <c r="D15" s="140"/>
      <c r="E15" s="137">
        <v>350</v>
      </c>
      <c r="F15" s="141">
        <v>7</v>
      </c>
      <c r="G15" s="140"/>
      <c r="H15" s="137">
        <v>200</v>
      </c>
      <c r="I15" s="141">
        <v>1</v>
      </c>
      <c r="J15" s="140">
        <v>0.5</v>
      </c>
      <c r="K15" s="137">
        <v>551</v>
      </c>
      <c r="L15" s="141"/>
      <c r="M15" s="140">
        <v>0.5</v>
      </c>
      <c r="N15" s="137">
        <v>1400</v>
      </c>
      <c r="O15" s="141">
        <v>2</v>
      </c>
      <c r="P15" s="140">
        <v>0.5</v>
      </c>
    </row>
    <row r="16" spans="1:16" x14ac:dyDescent="0.2">
      <c r="A16" s="136" t="s">
        <v>971</v>
      </c>
      <c r="B16" s="137">
        <v>891</v>
      </c>
      <c r="C16" s="141">
        <v>1</v>
      </c>
      <c r="D16" s="140">
        <v>0.75</v>
      </c>
      <c r="E16" s="137">
        <v>55</v>
      </c>
      <c r="F16" s="141">
        <v>7</v>
      </c>
      <c r="G16" s="140">
        <v>0.5</v>
      </c>
      <c r="H16" s="137">
        <v>1580</v>
      </c>
      <c r="I16" s="141">
        <v>4</v>
      </c>
      <c r="J16" s="140"/>
      <c r="K16" s="137">
        <v>1636</v>
      </c>
      <c r="L16" s="141">
        <v>3</v>
      </c>
      <c r="M16" s="140">
        <v>0.5</v>
      </c>
      <c r="N16" s="137">
        <v>2527</v>
      </c>
      <c r="O16" s="141">
        <v>5</v>
      </c>
      <c r="P16" s="140">
        <v>0.25</v>
      </c>
    </row>
    <row r="17" spans="1:16" x14ac:dyDescent="0.2">
      <c r="A17" s="136" t="s">
        <v>972</v>
      </c>
      <c r="B17" s="137">
        <v>344</v>
      </c>
      <c r="C17" s="141"/>
      <c r="D17" s="140">
        <v>0.5</v>
      </c>
      <c r="E17" s="137"/>
      <c r="F17" s="141"/>
      <c r="G17" s="140"/>
      <c r="H17" s="137">
        <v>620</v>
      </c>
      <c r="I17" s="141"/>
      <c r="J17" s="140">
        <v>0.5</v>
      </c>
      <c r="K17" s="137">
        <v>620</v>
      </c>
      <c r="L17" s="141"/>
      <c r="M17" s="140">
        <v>0.5</v>
      </c>
      <c r="N17" s="137">
        <v>964</v>
      </c>
      <c r="O17" s="141">
        <v>1</v>
      </c>
      <c r="P17" s="140"/>
    </row>
    <row r="18" spans="1:16" x14ac:dyDescent="0.2">
      <c r="A18" s="136" t="s">
        <v>973</v>
      </c>
      <c r="B18" s="137"/>
      <c r="C18" s="141"/>
      <c r="D18" s="140"/>
      <c r="E18" s="137">
        <v>1196</v>
      </c>
      <c r="F18" s="141">
        <v>3</v>
      </c>
      <c r="G18" s="140"/>
      <c r="H18" s="137"/>
      <c r="I18" s="141"/>
      <c r="J18" s="140"/>
      <c r="K18" s="137">
        <v>1196</v>
      </c>
      <c r="L18" s="141">
        <v>3</v>
      </c>
      <c r="M18" s="140"/>
      <c r="N18" s="137">
        <v>1196</v>
      </c>
      <c r="O18" s="141">
        <v>3</v>
      </c>
      <c r="P18" s="140"/>
    </row>
    <row r="19" spans="1:16" x14ac:dyDescent="0.2">
      <c r="A19" s="136" t="s">
        <v>974</v>
      </c>
      <c r="B19" s="137"/>
      <c r="C19" s="141"/>
      <c r="D19" s="140"/>
      <c r="E19" s="137"/>
      <c r="F19" s="141"/>
      <c r="G19" s="140"/>
      <c r="H19" s="137">
        <v>200</v>
      </c>
      <c r="I19" s="141">
        <v>6</v>
      </c>
      <c r="J19" s="140">
        <v>0.5</v>
      </c>
      <c r="K19" s="137">
        <v>200</v>
      </c>
      <c r="L19" s="141">
        <v>6</v>
      </c>
      <c r="M19" s="140">
        <v>0.5</v>
      </c>
      <c r="N19" s="137">
        <v>200</v>
      </c>
      <c r="O19" s="141">
        <v>6</v>
      </c>
      <c r="P19" s="140">
        <v>0.5</v>
      </c>
    </row>
    <row r="20" spans="1:16" x14ac:dyDescent="0.2">
      <c r="A20" s="136" t="s">
        <v>975</v>
      </c>
      <c r="B20" s="137"/>
      <c r="C20" s="141"/>
      <c r="D20" s="140"/>
      <c r="E20" s="137"/>
      <c r="F20" s="141"/>
      <c r="G20" s="140"/>
      <c r="H20" s="137"/>
      <c r="I20" s="141"/>
      <c r="J20" s="140"/>
      <c r="K20" s="137"/>
      <c r="L20" s="141"/>
      <c r="M20" s="140"/>
      <c r="N20" s="137">
        <v>1856</v>
      </c>
      <c r="O20" s="141">
        <v>2</v>
      </c>
      <c r="P20" s="140">
        <v>0.5</v>
      </c>
    </row>
    <row r="21" spans="1:16" x14ac:dyDescent="0.2">
      <c r="A21" s="136" t="s">
        <v>313</v>
      </c>
      <c r="B21" s="137"/>
      <c r="C21" s="141"/>
      <c r="D21" s="140"/>
      <c r="E21" s="137"/>
      <c r="F21" s="141"/>
      <c r="G21" s="140"/>
      <c r="H21" s="137"/>
      <c r="I21" s="141"/>
      <c r="J21" s="140"/>
      <c r="K21" s="137"/>
      <c r="L21" s="141"/>
      <c r="M21" s="140"/>
      <c r="N21" s="137"/>
      <c r="O21" s="141"/>
      <c r="P21" s="140"/>
    </row>
    <row r="22" spans="1:16" x14ac:dyDescent="0.2">
      <c r="A22" s="136" t="s">
        <v>976</v>
      </c>
      <c r="B22" s="137"/>
      <c r="C22" s="141"/>
      <c r="D22" s="140"/>
      <c r="E22" s="137"/>
      <c r="F22" s="141"/>
      <c r="G22" s="140"/>
      <c r="H22" s="137"/>
      <c r="I22" s="141"/>
      <c r="J22" s="140"/>
      <c r="K22" s="137"/>
      <c r="L22" s="141"/>
      <c r="M22" s="140"/>
      <c r="N22" s="137">
        <v>303</v>
      </c>
      <c r="O22" s="141">
        <v>2</v>
      </c>
      <c r="P22" s="140">
        <v>0.5</v>
      </c>
    </row>
    <row r="23" spans="1:16" x14ac:dyDescent="0.2">
      <c r="A23" s="136" t="s">
        <v>977</v>
      </c>
      <c r="B23" s="137">
        <v>1202</v>
      </c>
      <c r="C23" s="141">
        <v>6</v>
      </c>
      <c r="D23" s="140"/>
      <c r="E23" s="137">
        <v>1376</v>
      </c>
      <c r="F23" s="141">
        <v>6</v>
      </c>
      <c r="G23" s="140"/>
      <c r="H23" s="137"/>
      <c r="I23" s="141"/>
      <c r="J23" s="140"/>
      <c r="K23" s="137">
        <v>1376</v>
      </c>
      <c r="L23" s="141">
        <v>6</v>
      </c>
      <c r="M23" s="140"/>
      <c r="N23" s="137">
        <v>2579</v>
      </c>
      <c r="O23" s="141">
        <v>4</v>
      </c>
      <c r="P23" s="140"/>
    </row>
    <row r="24" spans="1:16" x14ac:dyDescent="0.2">
      <c r="A24" s="136" t="s">
        <v>978</v>
      </c>
      <c r="B24" s="137"/>
      <c r="C24" s="141"/>
      <c r="D24" s="140"/>
      <c r="E24" s="137"/>
      <c r="F24" s="141"/>
      <c r="G24" s="140"/>
      <c r="H24" s="137"/>
      <c r="I24" s="141"/>
      <c r="J24" s="140"/>
      <c r="K24" s="137"/>
      <c r="L24" s="141"/>
      <c r="M24" s="140"/>
      <c r="N24" s="137"/>
      <c r="O24" s="141"/>
      <c r="P24" s="140"/>
    </row>
    <row r="25" spans="1:16" x14ac:dyDescent="0.2">
      <c r="A25" s="136" t="s">
        <v>979</v>
      </c>
      <c r="B25" s="137">
        <v>38</v>
      </c>
      <c r="C25" s="141">
        <v>4</v>
      </c>
      <c r="D25" s="140">
        <v>0.5</v>
      </c>
      <c r="E25" s="137"/>
      <c r="F25" s="141"/>
      <c r="G25" s="140"/>
      <c r="H25" s="137">
        <v>852</v>
      </c>
      <c r="I25" s="141">
        <v>4</v>
      </c>
      <c r="J25" s="140"/>
      <c r="K25" s="137">
        <v>852</v>
      </c>
      <c r="L25" s="141">
        <v>4</v>
      </c>
      <c r="M25" s="140"/>
      <c r="N25" s="137">
        <v>891</v>
      </c>
      <c r="O25" s="141"/>
      <c r="P25" s="140">
        <v>0.5</v>
      </c>
    </row>
    <row r="26" spans="1:16" x14ac:dyDescent="0.2">
      <c r="A26" s="136" t="s">
        <v>980</v>
      </c>
      <c r="B26" s="137"/>
      <c r="C26" s="141"/>
      <c r="D26" s="140"/>
      <c r="E26" s="137">
        <v>39</v>
      </c>
      <c r="F26" s="141">
        <v>7</v>
      </c>
      <c r="G26" s="140"/>
      <c r="H26" s="137"/>
      <c r="I26" s="141"/>
      <c r="J26" s="140"/>
      <c r="K26" s="137">
        <v>39</v>
      </c>
      <c r="L26" s="141">
        <v>7</v>
      </c>
      <c r="M26" s="140"/>
      <c r="N26" s="137">
        <v>39</v>
      </c>
      <c r="O26" s="141">
        <v>7</v>
      </c>
      <c r="P26" s="140"/>
    </row>
    <row r="27" spans="1:16" x14ac:dyDescent="0.2">
      <c r="A27" s="136" t="s">
        <v>981</v>
      </c>
      <c r="B27" s="137"/>
      <c r="C27" s="141"/>
      <c r="D27" s="140"/>
      <c r="E27" s="137">
        <v>10</v>
      </c>
      <c r="F27" s="141"/>
      <c r="G27" s="140"/>
      <c r="H27" s="137">
        <v>888</v>
      </c>
      <c r="I27" s="141">
        <v>1</v>
      </c>
      <c r="J27" s="140">
        <v>0.75</v>
      </c>
      <c r="K27" s="137">
        <v>898</v>
      </c>
      <c r="L27" s="141">
        <v>1</v>
      </c>
      <c r="M27" s="140">
        <v>0.75</v>
      </c>
      <c r="N27" s="137">
        <v>898</v>
      </c>
      <c r="O27" s="141">
        <v>1</v>
      </c>
      <c r="P27" s="140">
        <v>0.75</v>
      </c>
    </row>
    <row r="28" spans="1:16" x14ac:dyDescent="0.2">
      <c r="A28" s="136" t="s">
        <v>982</v>
      </c>
      <c r="B28" s="137">
        <v>77</v>
      </c>
      <c r="C28" s="141"/>
      <c r="D28" s="140">
        <v>0.75</v>
      </c>
      <c r="E28" s="137">
        <v>832</v>
      </c>
      <c r="F28" s="141">
        <v>3</v>
      </c>
      <c r="G28" s="140">
        <v>0.75</v>
      </c>
      <c r="H28" s="137">
        <v>885</v>
      </c>
      <c r="I28" s="141">
        <v>7</v>
      </c>
      <c r="J28" s="140">
        <v>0.25</v>
      </c>
      <c r="K28" s="137">
        <v>1718</v>
      </c>
      <c r="L28" s="141">
        <v>3</v>
      </c>
      <c r="M28" s="140"/>
      <c r="N28" s="137">
        <v>1795</v>
      </c>
      <c r="O28" s="141">
        <v>3</v>
      </c>
      <c r="P28" s="140">
        <v>0.75</v>
      </c>
    </row>
    <row r="29" spans="1:16" x14ac:dyDescent="0.2">
      <c r="A29" s="142" t="s">
        <v>434</v>
      </c>
      <c r="B29" s="143">
        <v>6619</v>
      </c>
      <c r="C29" s="144">
        <v>4</v>
      </c>
      <c r="D29" s="145"/>
      <c r="E29" s="143">
        <v>4489</v>
      </c>
      <c r="F29" s="144">
        <v>2</v>
      </c>
      <c r="G29" s="145">
        <v>0.25</v>
      </c>
      <c r="H29" s="143">
        <v>17046</v>
      </c>
      <c r="I29" s="144">
        <v>2</v>
      </c>
      <c r="J29" s="145">
        <v>0.75</v>
      </c>
      <c r="K29" s="143">
        <v>21535</v>
      </c>
      <c r="L29" s="144">
        <v>5</v>
      </c>
      <c r="M29" s="145"/>
      <c r="N29" s="143">
        <v>30314</v>
      </c>
      <c r="O29" s="144">
        <v>6</v>
      </c>
      <c r="P29" s="145"/>
    </row>
    <row r="30" spans="1:16" x14ac:dyDescent="0.2">
      <c r="A30" s="142"/>
      <c r="B30" s="146">
        <f t="shared" ref="B30:P30" si="0">+SUM(B9:B28)</f>
        <v>6616</v>
      </c>
      <c r="C30" s="147">
        <f t="shared" si="0"/>
        <v>25</v>
      </c>
      <c r="D30" s="148">
        <f t="shared" si="0"/>
        <v>3</v>
      </c>
      <c r="E30" s="146">
        <f t="shared" si="0"/>
        <v>4485</v>
      </c>
      <c r="F30" s="147">
        <f t="shared" si="0"/>
        <v>33</v>
      </c>
      <c r="G30" s="148">
        <f t="shared" si="0"/>
        <v>1.25</v>
      </c>
      <c r="H30" s="146">
        <f t="shared" si="0"/>
        <v>17041</v>
      </c>
      <c r="I30" s="147">
        <f t="shared" si="0"/>
        <v>38</v>
      </c>
      <c r="J30" s="148">
        <f t="shared" si="0"/>
        <v>4.75</v>
      </c>
      <c r="K30" s="146">
        <f t="shared" si="0"/>
        <v>21529</v>
      </c>
      <c r="L30" s="147">
        <f t="shared" si="0"/>
        <v>48</v>
      </c>
      <c r="M30" s="148">
        <f t="shared" si="0"/>
        <v>5</v>
      </c>
      <c r="N30" s="146">
        <f t="shared" si="0"/>
        <v>30306</v>
      </c>
      <c r="O30" s="147">
        <f t="shared" si="0"/>
        <v>63</v>
      </c>
      <c r="P30" s="148">
        <f t="shared" si="0"/>
        <v>7</v>
      </c>
    </row>
    <row r="31" spans="1:16" x14ac:dyDescent="0.2">
      <c r="A31" s="149" t="s">
        <v>983</v>
      </c>
      <c r="B31" s="150"/>
      <c r="C31" s="150"/>
      <c r="D31" s="150"/>
      <c r="E31" s="150"/>
      <c r="F31" s="150"/>
      <c r="G31" s="150"/>
      <c r="H31" s="150"/>
      <c r="I31" s="150"/>
      <c r="J31" s="150"/>
      <c r="K31" s="150"/>
      <c r="L31" s="150"/>
      <c r="M31" s="150"/>
      <c r="N31" s="150"/>
      <c r="O31" s="150"/>
      <c r="P31" s="151"/>
    </row>
    <row r="32" spans="1:16" x14ac:dyDescent="0.2">
      <c r="A32" s="152"/>
      <c r="B32" s="153"/>
      <c r="C32" s="153"/>
      <c r="D32" s="153"/>
      <c r="E32" s="153"/>
      <c r="F32" s="153"/>
      <c r="G32" s="153"/>
      <c r="H32" s="153"/>
      <c r="I32" s="153"/>
      <c r="J32" s="153"/>
      <c r="K32" s="153"/>
      <c r="L32" s="153"/>
      <c r="M32" s="153"/>
      <c r="N32" s="153"/>
      <c r="O32" s="153"/>
      <c r="P32" s="154"/>
    </row>
    <row r="33" spans="1:16" x14ac:dyDescent="0.2">
      <c r="A33" s="155" t="s">
        <v>984</v>
      </c>
      <c r="B33" s="156"/>
      <c r="C33" s="156"/>
      <c r="D33" s="156"/>
      <c r="E33" s="156"/>
      <c r="F33" s="156"/>
      <c r="G33" s="156"/>
      <c r="H33" s="156"/>
      <c r="I33" s="156"/>
      <c r="J33" s="156"/>
      <c r="K33" s="156"/>
      <c r="L33" s="156"/>
      <c r="M33" s="156"/>
      <c r="N33" s="156"/>
      <c r="O33" s="156"/>
      <c r="P33" s="157"/>
    </row>
    <row r="34" spans="1:16" ht="19" x14ac:dyDescent="0.25">
      <c r="A34" s="158" t="s">
        <v>985</v>
      </c>
      <c r="B34" s="159"/>
      <c r="C34" s="159"/>
      <c r="D34" s="159"/>
      <c r="E34" s="159"/>
      <c r="F34" s="159"/>
      <c r="G34" s="159"/>
      <c r="H34" s="159"/>
      <c r="I34" s="159"/>
      <c r="J34" s="159"/>
      <c r="K34" s="159"/>
      <c r="L34" s="159"/>
      <c r="M34" s="159"/>
      <c r="N34" s="159"/>
      <c r="O34" s="159"/>
      <c r="P34" s="160"/>
    </row>
    <row r="35" spans="1:16" ht="19" x14ac:dyDescent="0.25">
      <c r="A35" s="161"/>
      <c r="B35" s="162"/>
      <c r="C35" s="162"/>
      <c r="D35" s="162"/>
      <c r="E35" s="162"/>
      <c r="F35" s="162"/>
      <c r="G35" s="162"/>
      <c r="H35" s="162"/>
      <c r="I35" s="162"/>
      <c r="J35" s="162"/>
      <c r="K35" s="162"/>
      <c r="L35" s="162"/>
      <c r="M35" s="162"/>
      <c r="N35" s="162"/>
      <c r="O35" s="162"/>
      <c r="P35" s="162"/>
    </row>
    <row r="36" spans="1:16" s="138" customFormat="1" ht="19" x14ac:dyDescent="0.25">
      <c r="A36" s="162"/>
      <c r="B36" s="162"/>
      <c r="C36" s="162"/>
      <c r="D36" s="162"/>
      <c r="E36" s="162"/>
      <c r="F36" s="162"/>
      <c r="G36" s="162"/>
      <c r="H36" s="162"/>
      <c r="I36" s="162"/>
      <c r="J36" s="162"/>
      <c r="K36" s="162"/>
      <c r="L36" s="162"/>
      <c r="M36" s="162"/>
      <c r="N36" s="162"/>
      <c r="O36" s="162"/>
      <c r="P36" s="162"/>
    </row>
    <row r="37" spans="1:16" s="138" customFormat="1" ht="19" x14ac:dyDescent="0.25">
      <c r="A37" s="162"/>
      <c r="B37" s="162"/>
      <c r="C37" s="162"/>
      <c r="D37" s="162"/>
      <c r="E37" s="162"/>
      <c r="F37" s="162"/>
      <c r="G37" s="162"/>
      <c r="H37" s="162"/>
      <c r="I37" s="162"/>
      <c r="J37" s="162"/>
      <c r="K37" s="162"/>
      <c r="L37" s="162"/>
      <c r="M37" s="162"/>
      <c r="N37" s="162"/>
      <c r="O37" s="162"/>
      <c r="P37" s="162"/>
    </row>
    <row r="38" spans="1:16" ht="19" x14ac:dyDescent="0.25">
      <c r="A38" s="126" t="s">
        <v>986</v>
      </c>
      <c r="B38" s="163"/>
      <c r="C38" s="163"/>
      <c r="D38" s="163"/>
      <c r="E38" s="163"/>
      <c r="F38" s="163"/>
      <c r="G38" s="163"/>
      <c r="H38" s="163"/>
      <c r="I38" s="163"/>
      <c r="J38" s="163"/>
      <c r="K38" s="163"/>
      <c r="L38" s="163"/>
      <c r="M38" s="163"/>
      <c r="N38" s="163"/>
      <c r="O38" s="163"/>
      <c r="P38" s="162"/>
    </row>
    <row r="39" spans="1:16" ht="16" x14ac:dyDescent="0.2">
      <c r="A39" s="127" t="s">
        <v>956</v>
      </c>
      <c r="B39" s="127"/>
      <c r="C39" s="127"/>
      <c r="D39" s="127"/>
      <c r="E39" s="127"/>
      <c r="F39" s="127"/>
      <c r="G39" s="127"/>
      <c r="H39" s="127"/>
      <c r="I39" s="127"/>
      <c r="J39" s="127"/>
      <c r="K39" s="127"/>
      <c r="L39" s="127"/>
      <c r="M39" s="127"/>
      <c r="N39" s="127"/>
      <c r="O39" s="127"/>
      <c r="P39" s="127"/>
    </row>
    <row r="40" spans="1:16" ht="26.25" customHeight="1" x14ac:dyDescent="0.2">
      <c r="A40" s="128" t="s">
        <v>987</v>
      </c>
      <c r="B40" s="128"/>
      <c r="C40" s="128"/>
      <c r="D40" s="128"/>
      <c r="E40" s="128"/>
      <c r="F40" s="128"/>
      <c r="G40" s="128"/>
      <c r="H40" s="128"/>
      <c r="I40" s="128"/>
      <c r="J40" s="128"/>
      <c r="K40" s="128"/>
      <c r="L40" s="128"/>
      <c r="M40" s="128"/>
      <c r="N40" s="128"/>
      <c r="O40" s="128"/>
      <c r="P40" s="128"/>
    </row>
    <row r="41" spans="1:16" ht="30" customHeight="1" x14ac:dyDescent="0.2">
      <c r="A41" s="129" t="s">
        <v>958</v>
      </c>
      <c r="B41" s="130" t="s">
        <v>959</v>
      </c>
      <c r="C41" s="130"/>
      <c r="D41" s="130"/>
      <c r="E41" s="131" t="s">
        <v>960</v>
      </c>
      <c r="F41" s="132"/>
      <c r="G41" s="132"/>
      <c r="H41" s="132"/>
      <c r="I41" s="132"/>
      <c r="J41" s="132"/>
      <c r="K41" s="132" t="s">
        <v>961</v>
      </c>
      <c r="L41" s="132"/>
      <c r="M41" s="132"/>
      <c r="N41" s="132"/>
      <c r="O41" s="132"/>
      <c r="P41" s="132"/>
    </row>
    <row r="42" spans="1:16" ht="36.75" customHeight="1" x14ac:dyDescent="0.2">
      <c r="A42" s="129"/>
      <c r="B42" s="130"/>
      <c r="C42" s="130"/>
      <c r="D42" s="130"/>
      <c r="E42" s="130" t="s">
        <v>962</v>
      </c>
      <c r="F42" s="130"/>
      <c r="G42" s="130"/>
      <c r="H42" s="133" t="s">
        <v>963</v>
      </c>
      <c r="I42" s="130"/>
      <c r="J42" s="134"/>
      <c r="K42" s="130" t="s">
        <v>964</v>
      </c>
      <c r="L42" s="130"/>
      <c r="M42" s="130"/>
      <c r="N42" s="135" t="s">
        <v>965</v>
      </c>
      <c r="O42" s="135"/>
      <c r="P42" s="135"/>
    </row>
    <row r="43" spans="1:16" x14ac:dyDescent="0.2">
      <c r="A43" s="136" t="s">
        <v>966</v>
      </c>
      <c r="B43" s="137">
        <v>82</v>
      </c>
      <c r="C43" s="138"/>
      <c r="D43" s="139"/>
      <c r="E43" s="137">
        <v>28</v>
      </c>
      <c r="F43" s="138">
        <v>2</v>
      </c>
      <c r="G43" s="140">
        <f>1/4</f>
        <v>0.25</v>
      </c>
      <c r="H43" s="137"/>
      <c r="I43" s="138"/>
      <c r="J43" s="140"/>
      <c r="K43" s="137">
        <v>28</v>
      </c>
      <c r="L43" s="138">
        <v>2</v>
      </c>
      <c r="M43" s="140">
        <f>1/4</f>
        <v>0.25</v>
      </c>
      <c r="N43" s="137">
        <v>110</v>
      </c>
      <c r="O43" s="138">
        <v>2</v>
      </c>
      <c r="P43" s="140">
        <f>1/4</f>
        <v>0.25</v>
      </c>
    </row>
    <row r="44" spans="1:16" x14ac:dyDescent="0.2">
      <c r="A44" s="136" t="s">
        <v>946</v>
      </c>
      <c r="B44" s="137">
        <v>38</v>
      </c>
      <c r="C44" s="138"/>
      <c r="D44" s="139"/>
      <c r="E44" s="137">
        <v>67</v>
      </c>
      <c r="F44" s="138">
        <v>6</v>
      </c>
      <c r="G44" s="140"/>
      <c r="H44" s="137">
        <v>9526</v>
      </c>
      <c r="I44" s="138">
        <v>5</v>
      </c>
      <c r="J44" s="140">
        <f>1/2</f>
        <v>0.5</v>
      </c>
      <c r="K44" s="137">
        <v>9594</v>
      </c>
      <c r="L44" s="138">
        <v>3</v>
      </c>
      <c r="M44" s="140">
        <f>1/2</f>
        <v>0.5</v>
      </c>
      <c r="N44" s="137">
        <v>9632</v>
      </c>
      <c r="O44" s="138">
        <v>3</v>
      </c>
      <c r="P44" s="140">
        <v>0.5</v>
      </c>
    </row>
    <row r="45" spans="1:16" x14ac:dyDescent="0.2">
      <c r="A45" s="136" t="s">
        <v>967</v>
      </c>
      <c r="B45" s="137">
        <v>54</v>
      </c>
      <c r="C45" s="138">
        <v>6</v>
      </c>
      <c r="D45" s="140">
        <f>1/2</f>
        <v>0.5</v>
      </c>
      <c r="E45" s="137"/>
      <c r="F45" s="138"/>
      <c r="G45" s="140"/>
      <c r="H45" s="137">
        <v>111</v>
      </c>
      <c r="I45" s="138">
        <v>7</v>
      </c>
      <c r="J45" s="140"/>
      <c r="K45" s="137">
        <v>111</v>
      </c>
      <c r="L45" s="138">
        <v>7</v>
      </c>
      <c r="M45" s="140"/>
      <c r="N45" s="137">
        <v>166</v>
      </c>
      <c r="O45" s="138">
        <v>5</v>
      </c>
      <c r="P45" s="140">
        <v>0.5</v>
      </c>
    </row>
    <row r="46" spans="1:16" x14ac:dyDescent="0.2">
      <c r="A46" s="136" t="s">
        <v>968</v>
      </c>
      <c r="B46" s="137">
        <v>3141</v>
      </c>
      <c r="C46" s="138"/>
      <c r="D46" s="140">
        <v>0.25</v>
      </c>
      <c r="E46" s="137"/>
      <c r="F46" s="138"/>
      <c r="G46" s="140"/>
      <c r="H46" s="137">
        <v>925</v>
      </c>
      <c r="I46" s="138">
        <v>6</v>
      </c>
      <c r="J46" s="140">
        <f>3/4</f>
        <v>0.75</v>
      </c>
      <c r="K46" s="137">
        <v>925</v>
      </c>
      <c r="L46" s="138">
        <v>6</v>
      </c>
      <c r="M46" s="140">
        <v>0.75</v>
      </c>
      <c r="N46" s="137">
        <v>4066</v>
      </c>
      <c r="O46" s="141">
        <v>7</v>
      </c>
      <c r="P46" s="140"/>
    </row>
    <row r="47" spans="1:16" x14ac:dyDescent="0.2">
      <c r="A47" s="136" t="s">
        <v>312</v>
      </c>
      <c r="B47" s="137">
        <v>10</v>
      </c>
      <c r="C47" s="138"/>
      <c r="D47" s="140"/>
      <c r="E47" s="137"/>
      <c r="F47" s="138"/>
      <c r="G47" s="140"/>
      <c r="H47" s="137"/>
      <c r="I47" s="138"/>
      <c r="J47" s="140"/>
      <c r="K47" s="137"/>
      <c r="L47" s="138"/>
      <c r="M47" s="140"/>
      <c r="N47" s="137">
        <v>10</v>
      </c>
      <c r="O47" s="138"/>
      <c r="P47" s="140"/>
    </row>
    <row r="48" spans="1:16" x14ac:dyDescent="0.2">
      <c r="A48" s="136" t="s">
        <v>969</v>
      </c>
      <c r="B48" s="137"/>
      <c r="C48" s="141"/>
      <c r="D48" s="140"/>
      <c r="E48" s="137"/>
      <c r="F48" s="141"/>
      <c r="G48" s="140"/>
      <c r="H48" s="137"/>
      <c r="I48" s="141"/>
      <c r="J48" s="140"/>
      <c r="K48" s="137"/>
      <c r="L48" s="141"/>
      <c r="M48" s="140"/>
      <c r="N48" s="137"/>
      <c r="O48" s="141"/>
      <c r="P48" s="140"/>
    </row>
    <row r="49" spans="1:16" x14ac:dyDescent="0.2">
      <c r="A49" s="136" t="s">
        <v>970</v>
      </c>
      <c r="B49" s="137">
        <v>849</v>
      </c>
      <c r="C49" s="141">
        <v>2</v>
      </c>
      <c r="D49" s="140"/>
      <c r="E49" s="137">
        <v>350</v>
      </c>
      <c r="F49" s="141">
        <v>7</v>
      </c>
      <c r="G49" s="140"/>
      <c r="H49" s="137">
        <v>200</v>
      </c>
      <c r="I49" s="141">
        <v>1</v>
      </c>
      <c r="J49" s="140">
        <f>1/2</f>
        <v>0.5</v>
      </c>
      <c r="K49" s="137">
        <v>551</v>
      </c>
      <c r="L49" s="141"/>
      <c r="M49" s="140">
        <v>0.5</v>
      </c>
      <c r="N49" s="137">
        <v>1400</v>
      </c>
      <c r="O49" s="141">
        <v>2</v>
      </c>
      <c r="P49" s="140">
        <v>0.5</v>
      </c>
    </row>
    <row r="50" spans="1:16" x14ac:dyDescent="0.2">
      <c r="A50" s="136" t="s">
        <v>971</v>
      </c>
      <c r="B50" s="137">
        <v>605</v>
      </c>
      <c r="C50" s="141">
        <v>6</v>
      </c>
      <c r="D50" s="140">
        <v>0.5</v>
      </c>
      <c r="E50" s="137">
        <v>55</v>
      </c>
      <c r="F50" s="141">
        <v>7</v>
      </c>
      <c r="G50" s="140">
        <f>1/2</f>
        <v>0.5</v>
      </c>
      <c r="H50" s="137">
        <v>1253</v>
      </c>
      <c r="I50" s="141">
        <v>3</v>
      </c>
      <c r="J50" s="140">
        <f>1/4</f>
        <v>0.25</v>
      </c>
      <c r="K50" s="137">
        <v>1309</v>
      </c>
      <c r="L50" s="141">
        <v>2</v>
      </c>
      <c r="M50" s="140">
        <v>0.75</v>
      </c>
      <c r="N50" s="137">
        <v>1915</v>
      </c>
      <c r="O50" s="141">
        <v>1</v>
      </c>
      <c r="P50" s="140">
        <v>0.25</v>
      </c>
    </row>
    <row r="51" spans="1:16" x14ac:dyDescent="0.2">
      <c r="A51" s="136" t="s">
        <v>972</v>
      </c>
      <c r="B51" s="137">
        <v>344</v>
      </c>
      <c r="C51" s="141"/>
      <c r="D51" s="140">
        <v>0.5</v>
      </c>
      <c r="E51" s="137"/>
      <c r="F51" s="141"/>
      <c r="G51" s="140"/>
      <c r="H51" s="137">
        <v>620</v>
      </c>
      <c r="I51" s="141"/>
      <c r="J51" s="140">
        <f>1/2</f>
        <v>0.5</v>
      </c>
      <c r="K51" s="137">
        <v>620</v>
      </c>
      <c r="L51" s="141"/>
      <c r="M51" s="140">
        <v>0.5</v>
      </c>
      <c r="N51" s="137">
        <v>964</v>
      </c>
      <c r="O51" s="141">
        <v>1</v>
      </c>
      <c r="P51" s="140"/>
    </row>
    <row r="52" spans="1:16" x14ac:dyDescent="0.2">
      <c r="A52" s="136" t="s">
        <v>973</v>
      </c>
      <c r="B52" s="137"/>
      <c r="C52" s="141"/>
      <c r="D52" s="140"/>
      <c r="E52" s="137">
        <v>1133</v>
      </c>
      <c r="F52" s="141">
        <v>5</v>
      </c>
      <c r="G52" s="140">
        <f>1/2</f>
        <v>0.5</v>
      </c>
      <c r="H52" s="137"/>
      <c r="I52" s="141"/>
      <c r="J52" s="140"/>
      <c r="K52" s="137">
        <v>1133</v>
      </c>
      <c r="L52" s="141">
        <v>5</v>
      </c>
      <c r="M52" s="140">
        <v>0.5</v>
      </c>
      <c r="N52" s="137">
        <v>1133</v>
      </c>
      <c r="O52" s="141">
        <v>5</v>
      </c>
      <c r="P52" s="140">
        <v>0.5</v>
      </c>
    </row>
    <row r="53" spans="1:16" x14ac:dyDescent="0.2">
      <c r="A53" s="136" t="s">
        <v>974</v>
      </c>
      <c r="B53" s="137">
        <v>24</v>
      </c>
      <c r="C53" s="141">
        <v>5</v>
      </c>
      <c r="D53" s="140">
        <v>0.75</v>
      </c>
      <c r="E53" s="137"/>
      <c r="F53" s="141"/>
      <c r="G53" s="140"/>
      <c r="H53" s="137"/>
      <c r="I53" s="141"/>
      <c r="J53" s="140"/>
      <c r="K53" s="137"/>
      <c r="L53" s="141"/>
      <c r="M53" s="140"/>
      <c r="N53" s="137">
        <v>24</v>
      </c>
      <c r="O53" s="141">
        <v>5</v>
      </c>
      <c r="P53" s="140">
        <v>0.75</v>
      </c>
    </row>
    <row r="54" spans="1:16" x14ac:dyDescent="0.2">
      <c r="A54" s="136" t="s">
        <v>975</v>
      </c>
      <c r="B54" s="137"/>
      <c r="C54" s="141"/>
      <c r="D54" s="140"/>
      <c r="E54" s="137"/>
      <c r="F54" s="141"/>
      <c r="G54" s="140"/>
      <c r="H54" s="137"/>
      <c r="I54" s="141"/>
      <c r="J54" s="140"/>
      <c r="K54" s="137"/>
      <c r="L54" s="141"/>
      <c r="M54" s="140"/>
      <c r="N54" s="137">
        <v>1536</v>
      </c>
      <c r="O54" s="141"/>
      <c r="P54" s="140"/>
    </row>
    <row r="55" spans="1:16" x14ac:dyDescent="0.2">
      <c r="A55" s="136" t="s">
        <v>313</v>
      </c>
      <c r="B55" s="137"/>
      <c r="C55" s="141"/>
      <c r="D55" s="140"/>
      <c r="E55" s="137"/>
      <c r="F55" s="141"/>
      <c r="G55" s="140"/>
      <c r="H55" s="137"/>
      <c r="I55" s="141"/>
      <c r="J55" s="140"/>
      <c r="K55" s="137"/>
      <c r="L55" s="141"/>
      <c r="M55" s="140"/>
      <c r="N55" s="137"/>
      <c r="O55" s="141"/>
      <c r="P55" s="140"/>
    </row>
    <row r="56" spans="1:16" x14ac:dyDescent="0.2">
      <c r="A56" s="136" t="s">
        <v>976</v>
      </c>
      <c r="B56" s="137"/>
      <c r="C56" s="141"/>
      <c r="D56" s="140"/>
      <c r="E56" s="137">
        <v>46</v>
      </c>
      <c r="F56" s="141"/>
      <c r="G56" s="140"/>
      <c r="H56" s="137"/>
      <c r="I56" s="141"/>
      <c r="J56" s="140"/>
      <c r="K56" s="137">
        <v>46</v>
      </c>
      <c r="L56" s="141"/>
      <c r="M56" s="140"/>
      <c r="N56" s="137">
        <v>46</v>
      </c>
      <c r="O56" s="141"/>
      <c r="P56" s="140"/>
    </row>
    <row r="57" spans="1:16" x14ac:dyDescent="0.2">
      <c r="A57" s="136" t="s">
        <v>977</v>
      </c>
      <c r="B57" s="137">
        <v>1283</v>
      </c>
      <c r="C57" s="141">
        <v>3</v>
      </c>
      <c r="D57" s="140"/>
      <c r="E57" s="137">
        <v>4623</v>
      </c>
      <c r="F57" s="141">
        <v>1</v>
      </c>
      <c r="G57" s="140">
        <f>3/4</f>
        <v>0.75</v>
      </c>
      <c r="H57" s="137"/>
      <c r="I57" s="141"/>
      <c r="J57" s="140"/>
      <c r="K57" s="137">
        <v>4623</v>
      </c>
      <c r="L57" s="141">
        <v>1</v>
      </c>
      <c r="M57" s="140">
        <v>0.75</v>
      </c>
      <c r="N57" s="137">
        <v>5906</v>
      </c>
      <c r="O57" s="141">
        <v>4</v>
      </c>
      <c r="P57" s="140">
        <v>0.75</v>
      </c>
    </row>
    <row r="58" spans="1:16" x14ac:dyDescent="0.2">
      <c r="A58" s="136" t="s">
        <v>978</v>
      </c>
      <c r="B58" s="137"/>
      <c r="C58" s="141"/>
      <c r="D58" s="140"/>
      <c r="E58" s="137"/>
      <c r="F58" s="141"/>
      <c r="G58" s="140"/>
      <c r="H58" s="137"/>
      <c r="I58" s="141"/>
      <c r="J58" s="140"/>
      <c r="K58" s="137"/>
      <c r="L58" s="141"/>
      <c r="M58" s="140"/>
      <c r="N58" s="137"/>
      <c r="O58" s="141"/>
      <c r="P58" s="140"/>
    </row>
    <row r="59" spans="1:16" x14ac:dyDescent="0.2">
      <c r="A59" s="136" t="s">
        <v>979</v>
      </c>
      <c r="B59" s="137">
        <v>37</v>
      </c>
      <c r="C59" s="141"/>
      <c r="D59" s="140">
        <v>0.5</v>
      </c>
      <c r="E59" s="137"/>
      <c r="F59" s="141"/>
      <c r="G59" s="140"/>
      <c r="H59" s="137">
        <v>118</v>
      </c>
      <c r="I59" s="141">
        <v>4</v>
      </c>
      <c r="J59" s="140"/>
      <c r="K59" s="137">
        <v>118</v>
      </c>
      <c r="L59" s="141">
        <v>4</v>
      </c>
      <c r="M59" s="140"/>
      <c r="N59" s="137">
        <v>155</v>
      </c>
      <c r="O59" s="141">
        <v>4</v>
      </c>
      <c r="P59" s="140">
        <v>0.5</v>
      </c>
    </row>
    <row r="60" spans="1:16" x14ac:dyDescent="0.2">
      <c r="A60" s="136" t="s">
        <v>980</v>
      </c>
      <c r="B60" s="137">
        <v>2</v>
      </c>
      <c r="C60" s="141"/>
      <c r="D60" s="140"/>
      <c r="E60" s="137"/>
      <c r="F60" s="141"/>
      <c r="G60" s="140"/>
      <c r="H60" s="137">
        <v>6</v>
      </c>
      <c r="I60" s="141"/>
      <c r="J60" s="140"/>
      <c r="K60" s="137">
        <v>6</v>
      </c>
      <c r="L60" s="141"/>
      <c r="M60" s="140"/>
      <c r="N60" s="137">
        <v>8</v>
      </c>
      <c r="O60" s="141"/>
      <c r="P60" s="140"/>
    </row>
    <row r="61" spans="1:16" x14ac:dyDescent="0.2">
      <c r="A61" s="136" t="s">
        <v>981</v>
      </c>
      <c r="B61" s="137"/>
      <c r="C61" s="141"/>
      <c r="D61" s="140"/>
      <c r="E61" s="137"/>
      <c r="F61" s="141"/>
      <c r="G61" s="140"/>
      <c r="H61" s="137">
        <v>276</v>
      </c>
      <c r="I61" s="141"/>
      <c r="J61" s="140">
        <f>1/4</f>
        <v>0.25</v>
      </c>
      <c r="K61" s="137">
        <v>276</v>
      </c>
      <c r="L61" s="141"/>
      <c r="M61" s="140">
        <v>0.25</v>
      </c>
      <c r="N61" s="137">
        <v>276</v>
      </c>
      <c r="O61" s="141"/>
      <c r="P61" s="140">
        <v>0.25</v>
      </c>
    </row>
    <row r="62" spans="1:16" x14ac:dyDescent="0.2">
      <c r="A62" s="136" t="s">
        <v>982</v>
      </c>
      <c r="B62" s="137">
        <v>77</v>
      </c>
      <c r="C62" s="141"/>
      <c r="D62" s="140">
        <v>0.75</v>
      </c>
      <c r="E62" s="137">
        <v>412</v>
      </c>
      <c r="F62" s="141">
        <v>6</v>
      </c>
      <c r="G62" s="140">
        <f>1/4</f>
        <v>0.25</v>
      </c>
      <c r="H62" s="137"/>
      <c r="I62" s="141"/>
      <c r="J62" s="140"/>
      <c r="K62" s="137">
        <v>412</v>
      </c>
      <c r="L62" s="141">
        <v>6</v>
      </c>
      <c r="M62" s="140">
        <v>0.25</v>
      </c>
      <c r="N62" s="137">
        <v>489</v>
      </c>
      <c r="O62" s="141">
        <v>7</v>
      </c>
      <c r="P62" s="140"/>
    </row>
    <row r="63" spans="1:16" x14ac:dyDescent="0.2">
      <c r="A63" s="142" t="s">
        <v>434</v>
      </c>
      <c r="B63" s="143">
        <v>6549</v>
      </c>
      <c r="C63" s="144">
        <v>1</v>
      </c>
      <c r="D63" s="145">
        <v>0.75</v>
      </c>
      <c r="E63" s="143">
        <v>6718</v>
      </c>
      <c r="F63" s="144">
        <v>4</v>
      </c>
      <c r="G63" s="145">
        <v>0.25</v>
      </c>
      <c r="H63" s="143">
        <v>13038</v>
      </c>
      <c r="I63" s="144">
        <v>4</v>
      </c>
      <c r="J63" s="145">
        <v>0.75</v>
      </c>
      <c r="K63" s="143">
        <v>19757</v>
      </c>
      <c r="L63" s="144">
        <v>1</v>
      </c>
      <c r="M63" s="145"/>
      <c r="N63" s="143">
        <v>27842</v>
      </c>
      <c r="O63" s="144">
        <v>2</v>
      </c>
      <c r="P63" s="145">
        <v>0.75</v>
      </c>
    </row>
    <row r="64" spans="1:16" x14ac:dyDescent="0.2">
      <c r="A64" s="142"/>
      <c r="B64" s="146">
        <f t="shared" ref="B64:P64" si="1">+SUM(B43:B62)</f>
        <v>6546</v>
      </c>
      <c r="C64" s="147">
        <f t="shared" si="1"/>
        <v>22</v>
      </c>
      <c r="D64" s="148">
        <f t="shared" si="1"/>
        <v>3.75</v>
      </c>
      <c r="E64" s="146">
        <f t="shared" si="1"/>
        <v>6714</v>
      </c>
      <c r="F64" s="147">
        <f t="shared" si="1"/>
        <v>34</v>
      </c>
      <c r="G64" s="148">
        <f t="shared" si="1"/>
        <v>2.25</v>
      </c>
      <c r="H64" s="146">
        <f t="shared" si="1"/>
        <v>13035</v>
      </c>
      <c r="I64" s="147">
        <f t="shared" si="1"/>
        <v>26</v>
      </c>
      <c r="J64" s="148">
        <f t="shared" si="1"/>
        <v>2.75</v>
      </c>
      <c r="K64" s="146">
        <f t="shared" si="1"/>
        <v>19752</v>
      </c>
      <c r="L64" s="147">
        <f t="shared" si="1"/>
        <v>36</v>
      </c>
      <c r="M64" s="148">
        <f t="shared" si="1"/>
        <v>5</v>
      </c>
      <c r="N64" s="146">
        <f t="shared" si="1"/>
        <v>27836</v>
      </c>
      <c r="O64" s="147">
        <f t="shared" si="1"/>
        <v>46</v>
      </c>
      <c r="P64" s="148">
        <f t="shared" si="1"/>
        <v>4.75</v>
      </c>
    </row>
    <row r="65" spans="1:16" x14ac:dyDescent="0.2">
      <c r="A65" s="149" t="s">
        <v>988</v>
      </c>
      <c r="B65" s="150"/>
      <c r="C65" s="150"/>
      <c r="D65" s="150"/>
      <c r="E65" s="150"/>
      <c r="F65" s="150"/>
      <c r="G65" s="150"/>
      <c r="H65" s="150"/>
      <c r="I65" s="150"/>
      <c r="J65" s="150"/>
      <c r="K65" s="150"/>
      <c r="L65" s="150"/>
      <c r="M65" s="150"/>
      <c r="N65" s="150"/>
      <c r="O65" s="150"/>
      <c r="P65" s="151"/>
    </row>
    <row r="66" spans="1:16" x14ac:dyDescent="0.2">
      <c r="A66" s="152" t="s">
        <v>989</v>
      </c>
      <c r="B66" s="153"/>
      <c r="C66" s="153"/>
      <c r="D66" s="153"/>
      <c r="E66" s="153"/>
      <c r="F66" s="153"/>
      <c r="G66" s="153"/>
      <c r="H66" s="153"/>
      <c r="I66" s="153"/>
      <c r="J66" s="153"/>
      <c r="K66" s="153"/>
      <c r="L66" s="153"/>
      <c r="M66" s="153"/>
      <c r="N66" s="153"/>
      <c r="O66" s="153"/>
      <c r="P66" s="154"/>
    </row>
    <row r="67" spans="1:16" x14ac:dyDescent="0.2">
      <c r="A67" s="155" t="s">
        <v>984</v>
      </c>
      <c r="B67" s="156"/>
      <c r="C67" s="156"/>
      <c r="D67" s="156"/>
      <c r="E67" s="156"/>
      <c r="F67" s="156"/>
      <c r="G67" s="156"/>
      <c r="H67" s="156"/>
      <c r="I67" s="156"/>
      <c r="J67" s="156"/>
      <c r="K67" s="156"/>
      <c r="L67" s="156"/>
      <c r="M67" s="156"/>
      <c r="N67" s="156"/>
      <c r="O67" s="156"/>
      <c r="P67" s="157"/>
    </row>
    <row r="68" spans="1:16" ht="19" x14ac:dyDescent="0.25">
      <c r="A68" s="158" t="s">
        <v>985</v>
      </c>
      <c r="B68" s="159"/>
      <c r="C68" s="159"/>
      <c r="D68" s="159"/>
      <c r="E68" s="159"/>
      <c r="F68" s="159"/>
      <c r="G68" s="159"/>
      <c r="H68" s="159"/>
      <c r="I68" s="159"/>
      <c r="J68" s="159"/>
      <c r="K68" s="159"/>
      <c r="L68" s="159"/>
      <c r="M68" s="159"/>
      <c r="N68" s="159"/>
      <c r="O68" s="159"/>
      <c r="P68" s="160"/>
    </row>
    <row r="73" spans="1:16" x14ac:dyDescent="0.2">
      <c r="A73" s="126" t="s">
        <v>990</v>
      </c>
    </row>
    <row r="74" spans="1:16" ht="16" x14ac:dyDescent="0.2">
      <c r="A74" s="127" t="s">
        <v>956</v>
      </c>
      <c r="B74" s="127"/>
      <c r="C74" s="127"/>
      <c r="D74" s="127"/>
      <c r="E74" s="127"/>
      <c r="F74" s="127"/>
      <c r="G74" s="127"/>
      <c r="H74" s="127"/>
      <c r="I74" s="127"/>
      <c r="J74" s="127"/>
      <c r="K74" s="127"/>
      <c r="L74" s="127"/>
      <c r="M74" s="127"/>
      <c r="N74" s="127"/>
      <c r="O74" s="127"/>
      <c r="P74" s="127"/>
    </row>
    <row r="75" spans="1:16" ht="26.25" customHeight="1" x14ac:dyDescent="0.2">
      <c r="A75" s="128" t="s">
        <v>991</v>
      </c>
      <c r="B75" s="128"/>
      <c r="C75" s="128"/>
      <c r="D75" s="128"/>
      <c r="E75" s="128"/>
      <c r="F75" s="128"/>
      <c r="G75" s="128"/>
      <c r="H75" s="128"/>
      <c r="I75" s="128"/>
      <c r="J75" s="128"/>
      <c r="K75" s="128"/>
      <c r="L75" s="128"/>
      <c r="M75" s="128"/>
      <c r="N75" s="128"/>
      <c r="O75" s="128"/>
      <c r="P75" s="128"/>
    </row>
    <row r="76" spans="1:16" ht="30" customHeight="1" x14ac:dyDescent="0.2">
      <c r="A76" s="129" t="s">
        <v>958</v>
      </c>
      <c r="B76" s="130" t="s">
        <v>959</v>
      </c>
      <c r="C76" s="130"/>
      <c r="D76" s="130"/>
      <c r="E76" s="131" t="s">
        <v>960</v>
      </c>
      <c r="F76" s="132"/>
      <c r="G76" s="132"/>
      <c r="H76" s="132"/>
      <c r="I76" s="132"/>
      <c r="J76" s="132"/>
      <c r="K76" s="132" t="s">
        <v>961</v>
      </c>
      <c r="L76" s="132"/>
      <c r="M76" s="132"/>
      <c r="N76" s="132"/>
      <c r="O76" s="132"/>
      <c r="P76" s="132"/>
    </row>
    <row r="77" spans="1:16" ht="36.75" customHeight="1" x14ac:dyDescent="0.2">
      <c r="A77" s="129"/>
      <c r="B77" s="130"/>
      <c r="C77" s="130"/>
      <c r="D77" s="130"/>
      <c r="E77" s="130" t="s">
        <v>962</v>
      </c>
      <c r="F77" s="130"/>
      <c r="G77" s="130"/>
      <c r="H77" s="133" t="s">
        <v>963</v>
      </c>
      <c r="I77" s="130"/>
      <c r="J77" s="134"/>
      <c r="K77" s="130" t="s">
        <v>964</v>
      </c>
      <c r="L77" s="130"/>
      <c r="M77" s="130"/>
      <c r="N77" s="135" t="s">
        <v>965</v>
      </c>
      <c r="O77" s="135"/>
      <c r="P77" s="135"/>
    </row>
    <row r="78" spans="1:16" x14ac:dyDescent="0.2">
      <c r="A78" s="136" t="s">
        <v>966</v>
      </c>
      <c r="B78" s="137">
        <v>3764</v>
      </c>
      <c r="C78" s="138">
        <v>6</v>
      </c>
      <c r="D78" s="140">
        <f>1/2</f>
        <v>0.5</v>
      </c>
      <c r="E78" s="137"/>
      <c r="F78" s="138"/>
      <c r="G78" s="140"/>
      <c r="H78" s="137">
        <v>4713</v>
      </c>
      <c r="I78" s="138">
        <v>5</v>
      </c>
      <c r="J78" s="140">
        <v>0.25</v>
      </c>
      <c r="K78" s="137">
        <v>4713</v>
      </c>
      <c r="L78" s="138">
        <v>5</v>
      </c>
      <c r="M78" s="140">
        <v>0.25</v>
      </c>
      <c r="N78" s="137">
        <v>8478</v>
      </c>
      <c r="O78" s="138">
        <v>3</v>
      </c>
      <c r="P78" s="140">
        <v>0.75</v>
      </c>
    </row>
    <row r="79" spans="1:16" x14ac:dyDescent="0.2">
      <c r="A79" s="136" t="s">
        <v>946</v>
      </c>
      <c r="B79" s="137">
        <v>9546</v>
      </c>
      <c r="C79" s="138">
        <v>1</v>
      </c>
      <c r="D79" s="140">
        <v>0.25</v>
      </c>
      <c r="E79" s="137">
        <v>110</v>
      </c>
      <c r="F79" s="138">
        <v>6</v>
      </c>
      <c r="G79" s="140"/>
      <c r="H79" s="137">
        <v>23</v>
      </c>
      <c r="I79" s="138"/>
      <c r="J79" s="140"/>
      <c r="K79" s="137">
        <v>133</v>
      </c>
      <c r="L79" s="138">
        <v>6</v>
      </c>
      <c r="M79" s="140"/>
      <c r="N79" s="137">
        <v>9679</v>
      </c>
      <c r="O79" s="138">
        <v>7</v>
      </c>
      <c r="P79" s="140">
        <v>0.25</v>
      </c>
    </row>
    <row r="80" spans="1:16" x14ac:dyDescent="0.2">
      <c r="A80" s="136" t="s">
        <v>967</v>
      </c>
      <c r="B80" s="137">
        <v>1562</v>
      </c>
      <c r="C80" s="138">
        <v>5</v>
      </c>
      <c r="D80" s="140">
        <v>0.5</v>
      </c>
      <c r="E80" s="137"/>
      <c r="F80" s="138"/>
      <c r="G80" s="140"/>
      <c r="H80" s="137">
        <v>385</v>
      </c>
      <c r="I80" s="138">
        <v>5</v>
      </c>
      <c r="J80" s="140">
        <v>0.25</v>
      </c>
      <c r="K80" s="137">
        <v>385</v>
      </c>
      <c r="L80" s="138">
        <v>5</v>
      </c>
      <c r="M80" s="140">
        <v>0.25</v>
      </c>
      <c r="N80" s="137">
        <v>1948</v>
      </c>
      <c r="O80" s="138">
        <v>2</v>
      </c>
      <c r="P80" s="140">
        <v>0.75</v>
      </c>
    </row>
    <row r="81" spans="1:16" x14ac:dyDescent="0.2">
      <c r="A81" s="136" t="s">
        <v>968</v>
      </c>
      <c r="B81" s="137"/>
      <c r="C81" s="138"/>
      <c r="D81" s="140"/>
      <c r="E81" s="137"/>
      <c r="F81" s="138"/>
      <c r="G81" s="140"/>
      <c r="H81" s="137"/>
      <c r="I81" s="138"/>
      <c r="J81" s="140"/>
      <c r="K81" s="137"/>
      <c r="L81" s="138"/>
      <c r="M81" s="140"/>
      <c r="N81" s="137"/>
      <c r="O81" s="141"/>
      <c r="P81" s="140"/>
    </row>
    <row r="82" spans="1:16" x14ac:dyDescent="0.2">
      <c r="A82" s="136" t="s">
        <v>312</v>
      </c>
      <c r="B82" s="137">
        <v>831</v>
      </c>
      <c r="C82" s="141">
        <v>6</v>
      </c>
      <c r="D82" s="140">
        <v>0.5</v>
      </c>
      <c r="E82" s="137"/>
      <c r="F82" s="138"/>
      <c r="G82" s="140"/>
      <c r="H82" s="137"/>
      <c r="I82" s="138"/>
      <c r="J82" s="140"/>
      <c r="K82" s="137"/>
      <c r="L82" s="138"/>
      <c r="M82" s="140"/>
      <c r="N82" s="137">
        <v>831</v>
      </c>
      <c r="O82" s="141">
        <v>6</v>
      </c>
      <c r="P82" s="140">
        <v>0.5</v>
      </c>
    </row>
    <row r="83" spans="1:16" x14ac:dyDescent="0.2">
      <c r="A83" s="136" t="s">
        <v>969</v>
      </c>
      <c r="B83" s="137">
        <v>1684</v>
      </c>
      <c r="C83" s="141">
        <v>1</v>
      </c>
      <c r="D83" s="140">
        <v>0.5</v>
      </c>
      <c r="E83" s="137"/>
      <c r="F83" s="141"/>
      <c r="G83" s="140"/>
      <c r="H83" s="137">
        <v>473</v>
      </c>
      <c r="I83" s="141">
        <v>2</v>
      </c>
      <c r="J83" s="140"/>
      <c r="K83" s="137">
        <v>473</v>
      </c>
      <c r="L83" s="141">
        <v>2</v>
      </c>
      <c r="M83" s="140"/>
      <c r="N83" s="137">
        <v>2157</v>
      </c>
      <c r="O83" s="141">
        <v>3</v>
      </c>
      <c r="P83" s="140">
        <v>0.5</v>
      </c>
    </row>
    <row r="84" spans="1:16" x14ac:dyDescent="0.2">
      <c r="A84" s="136" t="s">
        <v>970</v>
      </c>
      <c r="B84" s="137">
        <v>855</v>
      </c>
      <c r="C84" s="141">
        <v>2</v>
      </c>
      <c r="D84" s="140">
        <v>0.5</v>
      </c>
      <c r="E84" s="137"/>
      <c r="F84" s="141"/>
      <c r="G84" s="140"/>
      <c r="H84" s="137">
        <v>817</v>
      </c>
      <c r="I84" s="141">
        <v>5</v>
      </c>
      <c r="J84" s="140">
        <v>0.5</v>
      </c>
      <c r="K84" s="137">
        <v>817</v>
      </c>
      <c r="L84" s="141">
        <v>5</v>
      </c>
      <c r="M84" s="140">
        <v>0.5</v>
      </c>
      <c r="N84" s="137">
        <v>1673</v>
      </c>
      <c r="O84" s="141"/>
      <c r="P84" s="140"/>
    </row>
    <row r="85" spans="1:16" x14ac:dyDescent="0.2">
      <c r="A85" s="136" t="s">
        <v>971</v>
      </c>
      <c r="B85" s="137">
        <v>3520</v>
      </c>
      <c r="C85" s="141">
        <v>6</v>
      </c>
      <c r="D85" s="140">
        <v>0.25</v>
      </c>
      <c r="E85" s="137"/>
      <c r="F85" s="141"/>
      <c r="G85" s="140"/>
      <c r="H85" s="137">
        <v>19</v>
      </c>
      <c r="I85" s="141"/>
      <c r="J85" s="140"/>
      <c r="K85" s="137">
        <v>19</v>
      </c>
      <c r="L85" s="141"/>
      <c r="M85" s="140"/>
      <c r="N85" s="137">
        <v>3539</v>
      </c>
      <c r="O85" s="141">
        <v>6</v>
      </c>
      <c r="P85" s="140">
        <v>0.25</v>
      </c>
    </row>
    <row r="86" spans="1:16" x14ac:dyDescent="0.2">
      <c r="A86" s="136" t="s">
        <v>972</v>
      </c>
      <c r="B86" s="137">
        <v>1071</v>
      </c>
      <c r="C86" s="141">
        <v>4</v>
      </c>
      <c r="D86" s="140">
        <v>0.75</v>
      </c>
      <c r="E86" s="137"/>
      <c r="F86" s="141"/>
      <c r="G86" s="140"/>
      <c r="H86" s="137"/>
      <c r="I86" s="141"/>
      <c r="J86" s="140"/>
      <c r="K86" s="137"/>
      <c r="L86" s="141"/>
      <c r="M86" s="140"/>
      <c r="N86" s="137">
        <v>1071</v>
      </c>
      <c r="O86" s="141">
        <v>4</v>
      </c>
      <c r="P86" s="140">
        <v>0.75</v>
      </c>
    </row>
    <row r="87" spans="1:16" x14ac:dyDescent="0.2">
      <c r="A87" s="136" t="s">
        <v>973</v>
      </c>
      <c r="B87" s="137">
        <v>910</v>
      </c>
      <c r="C87" s="141"/>
      <c r="D87" s="140">
        <v>0.5</v>
      </c>
      <c r="E87" s="137"/>
      <c r="F87" s="141"/>
      <c r="G87" s="140"/>
      <c r="H87" s="137">
        <v>464</v>
      </c>
      <c r="I87" s="141">
        <v>5</v>
      </c>
      <c r="J87" s="140">
        <v>0.5</v>
      </c>
      <c r="K87" s="137">
        <v>464</v>
      </c>
      <c r="L87" s="141">
        <v>5</v>
      </c>
      <c r="M87" s="140">
        <v>0.5</v>
      </c>
      <c r="N87" s="137">
        <v>1375</v>
      </c>
      <c r="O87" s="141">
        <v>6</v>
      </c>
      <c r="P87" s="140"/>
    </row>
    <row r="88" spans="1:16" x14ac:dyDescent="0.2">
      <c r="A88" s="136" t="s">
        <v>974</v>
      </c>
      <c r="B88" s="137">
        <v>10154</v>
      </c>
      <c r="C88" s="141">
        <v>5</v>
      </c>
      <c r="D88" s="140">
        <v>0.75</v>
      </c>
      <c r="E88" s="137"/>
      <c r="F88" s="141"/>
      <c r="G88" s="140"/>
      <c r="H88" s="137"/>
      <c r="I88" s="141"/>
      <c r="J88" s="140"/>
      <c r="K88" s="137"/>
      <c r="L88" s="141"/>
      <c r="M88" s="140"/>
      <c r="N88" s="137">
        <v>10154</v>
      </c>
      <c r="O88" s="141">
        <v>5</v>
      </c>
      <c r="P88" s="140">
        <v>0.75</v>
      </c>
    </row>
    <row r="89" spans="1:16" x14ac:dyDescent="0.2">
      <c r="A89" s="136" t="s">
        <v>975</v>
      </c>
      <c r="B89" s="137"/>
      <c r="C89" s="141"/>
      <c r="D89" s="140"/>
      <c r="E89" s="137"/>
      <c r="F89" s="141"/>
      <c r="G89" s="140"/>
      <c r="H89" s="137"/>
      <c r="I89" s="141"/>
      <c r="J89" s="140"/>
      <c r="K89" s="137"/>
      <c r="L89" s="141"/>
      <c r="M89" s="140"/>
      <c r="N89" s="137">
        <v>2941</v>
      </c>
      <c r="O89" s="141">
        <v>3</v>
      </c>
      <c r="P89" s="140">
        <v>0.5</v>
      </c>
    </row>
    <row r="90" spans="1:16" x14ac:dyDescent="0.2">
      <c r="A90" s="136" t="s">
        <v>313</v>
      </c>
      <c r="B90" s="137"/>
      <c r="C90" s="141"/>
      <c r="D90" s="140"/>
      <c r="E90" s="137"/>
      <c r="F90" s="141"/>
      <c r="G90" s="140"/>
      <c r="H90" s="137"/>
      <c r="I90" s="141"/>
      <c r="J90" s="140"/>
      <c r="K90" s="137"/>
      <c r="L90" s="141"/>
      <c r="M90" s="140"/>
      <c r="N90" s="137"/>
      <c r="O90" s="141"/>
      <c r="P90" s="140"/>
    </row>
    <row r="91" spans="1:16" x14ac:dyDescent="0.2">
      <c r="A91" s="136" t="s">
        <v>976</v>
      </c>
      <c r="B91" s="137">
        <v>1756</v>
      </c>
      <c r="C91" s="141">
        <v>2</v>
      </c>
      <c r="D91" s="140">
        <v>0.75</v>
      </c>
      <c r="E91" s="137"/>
      <c r="F91" s="141"/>
      <c r="G91" s="140"/>
      <c r="H91" s="137">
        <v>5644</v>
      </c>
      <c r="I91" s="141">
        <v>1</v>
      </c>
      <c r="J91" s="140"/>
      <c r="K91" s="137">
        <v>5644</v>
      </c>
      <c r="L91" s="141">
        <v>1</v>
      </c>
      <c r="M91" s="140"/>
      <c r="N91" s="137">
        <v>7400</v>
      </c>
      <c r="O91" s="141">
        <v>3</v>
      </c>
      <c r="P91" s="140">
        <v>0.75</v>
      </c>
    </row>
    <row r="92" spans="1:16" x14ac:dyDescent="0.2">
      <c r="A92" s="136" t="s">
        <v>977</v>
      </c>
      <c r="B92" s="137">
        <v>822</v>
      </c>
      <c r="C92" s="141">
        <v>5</v>
      </c>
      <c r="D92" s="140">
        <v>0.75</v>
      </c>
      <c r="E92" s="137"/>
      <c r="F92" s="141"/>
      <c r="G92" s="140"/>
      <c r="H92" s="137"/>
      <c r="I92" s="141"/>
      <c r="J92" s="140"/>
      <c r="K92" s="137"/>
      <c r="L92" s="141"/>
      <c r="M92" s="140"/>
      <c r="N92" s="137">
        <v>822</v>
      </c>
      <c r="O92" s="141">
        <v>5</v>
      </c>
      <c r="P92" s="140">
        <v>0.75</v>
      </c>
    </row>
    <row r="93" spans="1:16" x14ac:dyDescent="0.2">
      <c r="A93" s="136" t="s">
        <v>978</v>
      </c>
      <c r="B93" s="137"/>
      <c r="C93" s="141"/>
      <c r="D93" s="140"/>
      <c r="E93" s="137"/>
      <c r="F93" s="141"/>
      <c r="G93" s="140"/>
      <c r="H93" s="137"/>
      <c r="I93" s="141"/>
      <c r="J93" s="140"/>
      <c r="K93" s="137"/>
      <c r="L93" s="141"/>
      <c r="M93" s="140"/>
      <c r="N93" s="137"/>
      <c r="O93" s="141"/>
      <c r="P93" s="140"/>
    </row>
    <row r="94" spans="1:16" x14ac:dyDescent="0.2">
      <c r="A94" s="136" t="s">
        <v>979</v>
      </c>
      <c r="B94" s="137">
        <v>3250</v>
      </c>
      <c r="C94" s="141">
        <v>4</v>
      </c>
      <c r="D94" s="140"/>
      <c r="E94" s="137"/>
      <c r="F94" s="141"/>
      <c r="G94" s="140"/>
      <c r="H94" s="137">
        <v>6506</v>
      </c>
      <c r="I94" s="141"/>
      <c r="J94" s="140"/>
      <c r="K94" s="137">
        <v>6506</v>
      </c>
      <c r="L94" s="141"/>
      <c r="M94" s="140"/>
      <c r="N94" s="137">
        <v>9756</v>
      </c>
      <c r="O94" s="141">
        <v>4</v>
      </c>
      <c r="P94" s="140"/>
    </row>
    <row r="95" spans="1:16" x14ac:dyDescent="0.2">
      <c r="A95" s="136" t="s">
        <v>980</v>
      </c>
      <c r="B95" s="137">
        <v>4698</v>
      </c>
      <c r="C95" s="141">
        <v>3</v>
      </c>
      <c r="D95" s="140"/>
      <c r="E95" s="137"/>
      <c r="F95" s="141"/>
      <c r="G95" s="140"/>
      <c r="H95" s="137"/>
      <c r="I95" s="141"/>
      <c r="J95" s="140"/>
      <c r="K95" s="137"/>
      <c r="L95" s="141"/>
      <c r="M95" s="140"/>
      <c r="N95" s="137">
        <v>4698</v>
      </c>
      <c r="O95" s="141">
        <v>3</v>
      </c>
      <c r="P95" s="140"/>
    </row>
    <row r="96" spans="1:16" x14ac:dyDescent="0.2">
      <c r="A96" s="136" t="s">
        <v>981</v>
      </c>
      <c r="B96" s="137">
        <v>906</v>
      </c>
      <c r="C96" s="141"/>
      <c r="D96" s="140">
        <v>0.25</v>
      </c>
      <c r="E96" s="137"/>
      <c r="F96" s="141"/>
      <c r="G96" s="140"/>
      <c r="H96" s="137">
        <v>1191</v>
      </c>
      <c r="I96" s="141">
        <v>1</v>
      </c>
      <c r="J96" s="140">
        <v>0.75</v>
      </c>
      <c r="K96" s="137">
        <v>1191</v>
      </c>
      <c r="L96" s="141">
        <v>1</v>
      </c>
      <c r="M96" s="140">
        <v>0.75</v>
      </c>
      <c r="N96" s="137">
        <v>2097</v>
      </c>
      <c r="O96" s="141">
        <v>2</v>
      </c>
      <c r="P96" s="140"/>
    </row>
    <row r="97" spans="1:16" x14ac:dyDescent="0.2">
      <c r="A97" s="136" t="s">
        <v>982</v>
      </c>
      <c r="B97" s="137">
        <v>490</v>
      </c>
      <c r="C97" s="141">
        <v>2</v>
      </c>
      <c r="D97" s="140">
        <v>0.5</v>
      </c>
      <c r="E97" s="137"/>
      <c r="F97" s="141"/>
      <c r="G97" s="140"/>
      <c r="H97" s="137"/>
      <c r="I97" s="141"/>
      <c r="J97" s="140"/>
      <c r="K97" s="137"/>
      <c r="L97" s="141"/>
      <c r="M97" s="140"/>
      <c r="N97" s="137">
        <v>490</v>
      </c>
      <c r="O97" s="141">
        <v>2</v>
      </c>
      <c r="P97" s="140">
        <v>0.5</v>
      </c>
    </row>
    <row r="98" spans="1:16" x14ac:dyDescent="0.2">
      <c r="A98" s="142" t="s">
        <v>434</v>
      </c>
      <c r="B98" s="143">
        <v>45926</v>
      </c>
      <c r="C98" s="144">
        <v>3</v>
      </c>
      <c r="D98" s="145">
        <v>0.25</v>
      </c>
      <c r="E98" s="143">
        <v>110</v>
      </c>
      <c r="F98" s="144">
        <v>6</v>
      </c>
      <c r="G98" s="145"/>
      <c r="H98" s="143">
        <v>20238</v>
      </c>
      <c r="I98" s="144">
        <v>2</v>
      </c>
      <c r="J98" s="145">
        <v>0.25</v>
      </c>
      <c r="K98" s="143">
        <v>20349</v>
      </c>
      <c r="L98" s="144"/>
      <c r="M98" s="145">
        <v>0.25</v>
      </c>
      <c r="N98" s="143">
        <v>69216</v>
      </c>
      <c r="O98" s="144">
        <v>7</v>
      </c>
      <c r="P98" s="145"/>
    </row>
    <row r="99" spans="1:16" x14ac:dyDescent="0.2">
      <c r="A99" s="142"/>
      <c r="B99" s="146">
        <f t="shared" ref="B99:P99" si="2">+SUM(B78:B97)</f>
        <v>45819</v>
      </c>
      <c r="C99" s="147">
        <f t="shared" si="2"/>
        <v>52</v>
      </c>
      <c r="D99" s="148">
        <f t="shared" si="2"/>
        <v>7.25</v>
      </c>
      <c r="E99" s="146">
        <f t="shared" si="2"/>
        <v>110</v>
      </c>
      <c r="F99" s="147">
        <f t="shared" si="2"/>
        <v>6</v>
      </c>
      <c r="G99" s="148">
        <f t="shared" si="2"/>
        <v>0</v>
      </c>
      <c r="H99" s="146">
        <f t="shared" si="2"/>
        <v>20235</v>
      </c>
      <c r="I99" s="147">
        <f t="shared" si="2"/>
        <v>24</v>
      </c>
      <c r="J99" s="148">
        <f t="shared" si="2"/>
        <v>2.25</v>
      </c>
      <c r="K99" s="146">
        <f t="shared" si="2"/>
        <v>20345</v>
      </c>
      <c r="L99" s="147">
        <f t="shared" si="2"/>
        <v>30</v>
      </c>
      <c r="M99" s="148">
        <f t="shared" si="2"/>
        <v>2.25</v>
      </c>
      <c r="N99" s="146">
        <f t="shared" si="2"/>
        <v>69109</v>
      </c>
      <c r="O99" s="147">
        <f t="shared" si="2"/>
        <v>64</v>
      </c>
      <c r="P99" s="148">
        <f t="shared" si="2"/>
        <v>7</v>
      </c>
    </row>
    <row r="100" spans="1:16" x14ac:dyDescent="0.2">
      <c r="A100" s="149" t="s">
        <v>992</v>
      </c>
      <c r="B100" s="150"/>
      <c r="C100" s="150"/>
      <c r="D100" s="150"/>
      <c r="E100" s="150"/>
      <c r="F100" s="150"/>
      <c r="G100" s="150"/>
      <c r="H100" s="150"/>
      <c r="I100" s="150"/>
      <c r="J100" s="150"/>
      <c r="K100" s="150"/>
      <c r="L100" s="150"/>
      <c r="M100" s="150"/>
      <c r="N100" s="150"/>
      <c r="O100" s="150"/>
      <c r="P100" s="151"/>
    </row>
    <row r="101" spans="1:16" x14ac:dyDescent="0.2">
      <c r="A101" s="152"/>
      <c r="B101" s="153"/>
      <c r="C101" s="153"/>
      <c r="D101" s="153"/>
      <c r="E101" s="153"/>
      <c r="F101" s="153"/>
      <c r="G101" s="153"/>
      <c r="H101" s="153"/>
      <c r="I101" s="153"/>
      <c r="J101" s="153"/>
      <c r="K101" s="153"/>
      <c r="L101" s="153"/>
      <c r="M101" s="153"/>
      <c r="N101" s="153"/>
      <c r="O101" s="153"/>
      <c r="P101" s="154"/>
    </row>
    <row r="102" spans="1:16" x14ac:dyDescent="0.2">
      <c r="A102" s="155" t="s">
        <v>984</v>
      </c>
      <c r="B102" s="156"/>
      <c r="C102" s="156"/>
      <c r="D102" s="156"/>
      <c r="E102" s="156"/>
      <c r="F102" s="156"/>
      <c r="G102" s="156"/>
      <c r="H102" s="156"/>
      <c r="I102" s="156"/>
      <c r="J102" s="156"/>
      <c r="K102" s="156"/>
      <c r="L102" s="156"/>
      <c r="M102" s="156"/>
      <c r="N102" s="156"/>
      <c r="O102" s="156"/>
      <c r="P102" s="157"/>
    </row>
    <row r="103" spans="1:16" ht="19" x14ac:dyDescent="0.25">
      <c r="A103" s="158" t="s">
        <v>985</v>
      </c>
      <c r="B103" s="159"/>
      <c r="C103" s="159"/>
      <c r="D103" s="159"/>
      <c r="E103" s="159"/>
      <c r="F103" s="159"/>
      <c r="G103" s="159"/>
      <c r="H103" s="159"/>
      <c r="I103" s="159"/>
      <c r="J103" s="159"/>
      <c r="K103" s="159"/>
      <c r="L103" s="159"/>
      <c r="M103" s="159"/>
      <c r="N103" s="159"/>
      <c r="O103" s="159"/>
      <c r="P103" s="160"/>
    </row>
    <row r="104" spans="1:16" ht="19" x14ac:dyDescent="0.25">
      <c r="A104" s="161"/>
      <c r="B104" s="162"/>
      <c r="C104" s="162"/>
      <c r="D104" s="162"/>
      <c r="E104" s="162"/>
      <c r="F104" s="162"/>
      <c r="G104" s="162"/>
      <c r="H104" s="162"/>
      <c r="I104" s="162"/>
      <c r="J104" s="162"/>
      <c r="K104" s="162"/>
      <c r="L104" s="162"/>
      <c r="M104" s="162"/>
      <c r="N104" s="162"/>
      <c r="O104" s="162"/>
      <c r="P104" s="162"/>
    </row>
    <row r="105" spans="1:16" s="138" customFormat="1" ht="19" x14ac:dyDescent="0.25">
      <c r="A105" s="162"/>
      <c r="B105" s="162"/>
      <c r="C105" s="162"/>
      <c r="D105" s="162"/>
      <c r="E105" s="162"/>
      <c r="F105" s="162"/>
      <c r="G105" s="162"/>
      <c r="H105" s="162"/>
      <c r="I105" s="162"/>
      <c r="J105" s="162"/>
      <c r="K105" s="162"/>
      <c r="L105" s="162"/>
      <c r="M105" s="162"/>
      <c r="N105" s="162"/>
      <c r="O105" s="162"/>
      <c r="P105" s="162"/>
    </row>
    <row r="106" spans="1:16" s="138" customFormat="1" ht="19" x14ac:dyDescent="0.25">
      <c r="A106" s="162"/>
      <c r="B106" s="162"/>
      <c r="C106" s="162"/>
      <c r="D106" s="162"/>
      <c r="E106" s="162"/>
      <c r="F106" s="162"/>
      <c r="G106" s="162"/>
      <c r="H106" s="162"/>
      <c r="I106" s="162"/>
      <c r="J106" s="162"/>
      <c r="K106" s="162"/>
      <c r="L106" s="162"/>
      <c r="M106" s="162"/>
      <c r="N106" s="162"/>
      <c r="O106" s="162"/>
      <c r="P106" s="162"/>
    </row>
    <row r="107" spans="1:16" ht="19" x14ac:dyDescent="0.25">
      <c r="A107" s="126" t="s">
        <v>993</v>
      </c>
      <c r="B107" s="163"/>
      <c r="C107" s="163"/>
      <c r="D107" s="163"/>
      <c r="E107" s="163"/>
      <c r="F107" s="163"/>
      <c r="G107" s="163"/>
      <c r="H107" s="163"/>
      <c r="I107" s="163"/>
      <c r="J107" s="163"/>
      <c r="K107" s="163"/>
      <c r="L107" s="163"/>
      <c r="M107" s="163"/>
      <c r="N107" s="163"/>
      <c r="O107" s="163"/>
      <c r="P107" s="162"/>
    </row>
    <row r="108" spans="1:16" ht="16" x14ac:dyDescent="0.2">
      <c r="A108" s="127" t="s">
        <v>956</v>
      </c>
      <c r="B108" s="127"/>
      <c r="C108" s="127"/>
      <c r="D108" s="127"/>
      <c r="E108" s="127"/>
      <c r="F108" s="127"/>
      <c r="G108" s="127"/>
      <c r="H108" s="127"/>
      <c r="I108" s="127"/>
      <c r="J108" s="127"/>
      <c r="K108" s="127"/>
      <c r="L108" s="127"/>
      <c r="M108" s="127"/>
      <c r="N108" s="127"/>
      <c r="O108" s="127"/>
      <c r="P108" s="127"/>
    </row>
    <row r="109" spans="1:16" ht="26.25" customHeight="1" x14ac:dyDescent="0.2">
      <c r="A109" s="128" t="s">
        <v>994</v>
      </c>
      <c r="B109" s="128"/>
      <c r="C109" s="128"/>
      <c r="D109" s="128"/>
      <c r="E109" s="128"/>
      <c r="F109" s="128"/>
      <c r="G109" s="128"/>
      <c r="H109" s="128"/>
      <c r="I109" s="128"/>
      <c r="J109" s="128"/>
      <c r="K109" s="128"/>
      <c r="L109" s="128"/>
      <c r="M109" s="128"/>
      <c r="N109" s="128"/>
      <c r="O109" s="128"/>
      <c r="P109" s="128"/>
    </row>
    <row r="110" spans="1:16" ht="30" customHeight="1" x14ac:dyDescent="0.2">
      <c r="A110" s="129" t="s">
        <v>958</v>
      </c>
      <c r="B110" s="130" t="s">
        <v>959</v>
      </c>
      <c r="C110" s="130"/>
      <c r="D110" s="130"/>
      <c r="E110" s="131" t="s">
        <v>960</v>
      </c>
      <c r="F110" s="132"/>
      <c r="G110" s="132"/>
      <c r="H110" s="132"/>
      <c r="I110" s="132"/>
      <c r="J110" s="132"/>
      <c r="K110" s="132" t="s">
        <v>961</v>
      </c>
      <c r="L110" s="132"/>
      <c r="M110" s="132"/>
      <c r="N110" s="132"/>
      <c r="O110" s="132"/>
      <c r="P110" s="132"/>
    </row>
    <row r="111" spans="1:16" ht="36.75" customHeight="1" x14ac:dyDescent="0.2">
      <c r="A111" s="129"/>
      <c r="B111" s="130"/>
      <c r="C111" s="130"/>
      <c r="D111" s="130"/>
      <c r="E111" s="130" t="s">
        <v>962</v>
      </c>
      <c r="F111" s="130"/>
      <c r="G111" s="130"/>
      <c r="H111" s="133" t="s">
        <v>963</v>
      </c>
      <c r="I111" s="130"/>
      <c r="J111" s="134"/>
      <c r="K111" s="130" t="s">
        <v>964</v>
      </c>
      <c r="L111" s="130"/>
      <c r="M111" s="130"/>
      <c r="N111" s="135" t="s">
        <v>965</v>
      </c>
      <c r="O111" s="135"/>
      <c r="P111" s="135"/>
    </row>
    <row r="112" spans="1:16" x14ac:dyDescent="0.2">
      <c r="A112" s="136" t="s">
        <v>966</v>
      </c>
      <c r="B112" s="137">
        <v>5497</v>
      </c>
      <c r="C112" s="138">
        <v>2</v>
      </c>
      <c r="D112" s="140"/>
      <c r="E112" s="137"/>
      <c r="F112" s="138"/>
      <c r="G112" s="140"/>
      <c r="H112" s="137">
        <v>2721</v>
      </c>
      <c r="I112" s="138">
        <v>3</v>
      </c>
      <c r="J112" s="140">
        <v>0.25</v>
      </c>
      <c r="K112" s="137">
        <v>2721</v>
      </c>
      <c r="L112" s="138">
        <v>3</v>
      </c>
      <c r="M112" s="140">
        <v>0.25</v>
      </c>
      <c r="N112" s="137">
        <v>8218</v>
      </c>
      <c r="O112" s="138">
        <v>5</v>
      </c>
      <c r="P112" s="140">
        <v>0.25</v>
      </c>
    </row>
    <row r="113" spans="1:16" x14ac:dyDescent="0.2">
      <c r="A113" s="136" t="s">
        <v>946</v>
      </c>
      <c r="B113" s="137">
        <v>7021</v>
      </c>
      <c r="C113" s="138">
        <v>2</v>
      </c>
      <c r="D113" s="140"/>
      <c r="E113" s="137">
        <v>2</v>
      </c>
      <c r="F113" s="138"/>
      <c r="G113" s="140"/>
      <c r="H113" s="137">
        <v>350</v>
      </c>
      <c r="I113" s="138"/>
      <c r="J113" s="140"/>
      <c r="K113" s="137">
        <v>352</v>
      </c>
      <c r="L113" s="138"/>
      <c r="M113" s="140"/>
      <c r="N113" s="137">
        <v>7373</v>
      </c>
      <c r="O113" s="138">
        <v>2</v>
      </c>
      <c r="P113" s="140"/>
    </row>
    <row r="114" spans="1:16" x14ac:dyDescent="0.2">
      <c r="A114" s="136" t="s">
        <v>967</v>
      </c>
      <c r="B114" s="137">
        <v>1471</v>
      </c>
      <c r="C114" s="138">
        <v>5</v>
      </c>
      <c r="D114" s="140">
        <v>0.5</v>
      </c>
      <c r="E114" s="137"/>
      <c r="F114" s="138"/>
      <c r="G114" s="140"/>
      <c r="H114" s="137">
        <v>259</v>
      </c>
      <c r="I114" s="138">
        <v>6</v>
      </c>
      <c r="J114" s="140"/>
      <c r="K114" s="137">
        <v>259</v>
      </c>
      <c r="L114" s="138">
        <v>6</v>
      </c>
      <c r="M114" s="140"/>
      <c r="N114" s="137">
        <v>1731</v>
      </c>
      <c r="O114" s="138">
        <v>3</v>
      </c>
      <c r="P114" s="140">
        <v>0.5</v>
      </c>
    </row>
    <row r="115" spans="1:16" x14ac:dyDescent="0.2">
      <c r="A115" s="136" t="s">
        <v>968</v>
      </c>
      <c r="B115" s="137"/>
      <c r="C115" s="138"/>
      <c r="D115" s="140"/>
      <c r="E115" s="137"/>
      <c r="F115" s="138"/>
      <c r="G115" s="140"/>
      <c r="H115" s="137"/>
      <c r="I115" s="138"/>
      <c r="J115" s="140"/>
      <c r="K115" s="137"/>
      <c r="L115" s="138"/>
      <c r="M115" s="140"/>
      <c r="N115" s="137"/>
      <c r="O115" s="141"/>
      <c r="P115" s="140"/>
    </row>
    <row r="116" spans="1:16" x14ac:dyDescent="0.2">
      <c r="A116" s="136" t="s">
        <v>312</v>
      </c>
      <c r="B116" s="137">
        <v>817</v>
      </c>
      <c r="C116" s="138">
        <v>5</v>
      </c>
      <c r="D116" s="140"/>
      <c r="E116" s="137"/>
      <c r="F116" s="138"/>
      <c r="G116" s="140"/>
      <c r="H116" s="137"/>
      <c r="I116" s="138"/>
      <c r="J116" s="140"/>
      <c r="K116" s="137"/>
      <c r="L116" s="138"/>
      <c r="M116" s="140"/>
      <c r="N116" s="137">
        <v>817</v>
      </c>
      <c r="O116" s="141">
        <v>5</v>
      </c>
      <c r="P116" s="140"/>
    </row>
    <row r="117" spans="1:16" x14ac:dyDescent="0.2">
      <c r="A117" s="136" t="s">
        <v>969</v>
      </c>
      <c r="B117" s="137">
        <v>1892</v>
      </c>
      <c r="C117" s="141">
        <v>6</v>
      </c>
      <c r="D117" s="140"/>
      <c r="E117" s="137"/>
      <c r="F117" s="141"/>
      <c r="G117" s="140"/>
      <c r="H117" s="137">
        <v>85</v>
      </c>
      <c r="I117" s="141"/>
      <c r="J117" s="140"/>
      <c r="K117" s="137">
        <v>85</v>
      </c>
      <c r="L117" s="141"/>
      <c r="M117" s="140"/>
      <c r="N117" s="137">
        <v>1977</v>
      </c>
      <c r="O117" s="141">
        <v>6</v>
      </c>
      <c r="P117" s="140"/>
    </row>
    <row r="118" spans="1:16" x14ac:dyDescent="0.2">
      <c r="A118" s="136" t="s">
        <v>970</v>
      </c>
      <c r="B118" s="137">
        <v>760</v>
      </c>
      <c r="C118" s="141"/>
      <c r="D118" s="140">
        <v>0.25</v>
      </c>
      <c r="E118" s="137"/>
      <c r="F118" s="141"/>
      <c r="G118" s="140"/>
      <c r="H118" s="137">
        <v>4</v>
      </c>
      <c r="I118" s="141">
        <v>4</v>
      </c>
      <c r="J118" s="140"/>
      <c r="K118" s="137">
        <v>4</v>
      </c>
      <c r="L118" s="141">
        <v>4</v>
      </c>
      <c r="M118" s="140"/>
      <c r="N118" s="137">
        <v>764</v>
      </c>
      <c r="O118" s="141">
        <v>4</v>
      </c>
      <c r="P118" s="140">
        <v>0.25</v>
      </c>
    </row>
    <row r="119" spans="1:16" x14ac:dyDescent="0.2">
      <c r="A119" s="136" t="s">
        <v>971</v>
      </c>
      <c r="B119" s="137">
        <v>3550</v>
      </c>
      <c r="C119" s="141">
        <v>2</v>
      </c>
      <c r="D119" s="140">
        <v>0.75</v>
      </c>
      <c r="E119" s="137"/>
      <c r="F119" s="141"/>
      <c r="G119" s="140"/>
      <c r="H119" s="137"/>
      <c r="I119" s="141"/>
      <c r="J119" s="140"/>
      <c r="K119" s="137"/>
      <c r="L119" s="141"/>
      <c r="M119" s="140"/>
      <c r="N119" s="137">
        <v>3550</v>
      </c>
      <c r="O119" s="141">
        <v>2</v>
      </c>
      <c r="P119" s="140">
        <v>0.75</v>
      </c>
    </row>
    <row r="120" spans="1:16" x14ac:dyDescent="0.2">
      <c r="A120" s="136" t="s">
        <v>972</v>
      </c>
      <c r="B120" s="137">
        <v>1089</v>
      </c>
      <c r="C120" s="141">
        <v>6</v>
      </c>
      <c r="D120" s="140">
        <v>0.25</v>
      </c>
      <c r="E120" s="137"/>
      <c r="F120" s="141"/>
      <c r="G120" s="140"/>
      <c r="H120" s="137"/>
      <c r="I120" s="141"/>
      <c r="J120" s="140"/>
      <c r="K120" s="137"/>
      <c r="L120" s="141"/>
      <c r="M120" s="140"/>
      <c r="N120" s="137">
        <v>1089</v>
      </c>
      <c r="O120" s="141">
        <v>6</v>
      </c>
      <c r="P120" s="140">
        <v>0.25</v>
      </c>
    </row>
    <row r="121" spans="1:16" x14ac:dyDescent="0.2">
      <c r="A121" s="136" t="s">
        <v>973</v>
      </c>
      <c r="B121" s="137">
        <v>972</v>
      </c>
      <c r="C121" s="141">
        <v>7</v>
      </c>
      <c r="D121" s="140"/>
      <c r="E121" s="137"/>
      <c r="F121" s="141"/>
      <c r="G121" s="140"/>
      <c r="H121" s="137">
        <v>1835</v>
      </c>
      <c r="I121" s="141"/>
      <c r="J121" s="140">
        <v>0.5</v>
      </c>
      <c r="K121" s="137">
        <v>1835</v>
      </c>
      <c r="L121" s="141"/>
      <c r="M121" s="140">
        <v>0.5</v>
      </c>
      <c r="N121" s="137">
        <v>2807</v>
      </c>
      <c r="O121" s="141">
        <v>7</v>
      </c>
      <c r="P121" s="140">
        <v>0.5</v>
      </c>
    </row>
    <row r="122" spans="1:16" x14ac:dyDescent="0.2">
      <c r="A122" s="136" t="s">
        <v>974</v>
      </c>
      <c r="B122" s="137">
        <v>10933</v>
      </c>
      <c r="C122" s="141"/>
      <c r="D122" s="140">
        <v>0.75</v>
      </c>
      <c r="E122" s="137"/>
      <c r="F122" s="141"/>
      <c r="G122" s="140"/>
      <c r="H122" s="137">
        <v>3035</v>
      </c>
      <c r="I122" s="141">
        <v>1</v>
      </c>
      <c r="J122" s="140">
        <v>0.5</v>
      </c>
      <c r="K122" s="137">
        <v>3035</v>
      </c>
      <c r="L122" s="141">
        <v>1</v>
      </c>
      <c r="M122" s="140">
        <v>0.5</v>
      </c>
      <c r="N122" s="137">
        <v>13968</v>
      </c>
      <c r="O122" s="141">
        <v>2</v>
      </c>
      <c r="P122" s="140">
        <v>0.25</v>
      </c>
    </row>
    <row r="123" spans="1:16" x14ac:dyDescent="0.2">
      <c r="A123" s="136" t="s">
        <v>975</v>
      </c>
      <c r="B123" s="137"/>
      <c r="C123" s="141"/>
      <c r="D123" s="140"/>
      <c r="E123" s="137"/>
      <c r="F123" s="141"/>
      <c r="G123" s="140"/>
      <c r="H123" s="137"/>
      <c r="I123" s="141"/>
      <c r="J123" s="140"/>
      <c r="K123" s="137"/>
      <c r="L123" s="141"/>
      <c r="M123" s="140"/>
      <c r="N123" s="137">
        <v>3090</v>
      </c>
      <c r="O123" s="141">
        <v>2</v>
      </c>
      <c r="P123" s="140"/>
    </row>
    <row r="124" spans="1:16" x14ac:dyDescent="0.2">
      <c r="A124" s="136" t="s">
        <v>313</v>
      </c>
      <c r="B124" s="137"/>
      <c r="C124" s="141"/>
      <c r="D124" s="140"/>
      <c r="E124" s="137"/>
      <c r="F124" s="141"/>
      <c r="G124" s="140"/>
      <c r="H124" s="137"/>
      <c r="I124" s="141"/>
      <c r="J124" s="140"/>
      <c r="K124" s="137"/>
      <c r="L124" s="141"/>
      <c r="M124" s="140"/>
      <c r="N124" s="137"/>
      <c r="O124" s="141"/>
      <c r="P124" s="140"/>
    </row>
    <row r="125" spans="1:16" x14ac:dyDescent="0.2">
      <c r="A125" s="136" t="s">
        <v>976</v>
      </c>
      <c r="B125" s="137">
        <v>1972</v>
      </c>
      <c r="C125" s="141">
        <v>2</v>
      </c>
      <c r="D125" s="140">
        <v>0.75</v>
      </c>
      <c r="E125" s="137"/>
      <c r="F125" s="141"/>
      <c r="G125" s="140"/>
      <c r="H125" s="137">
        <v>3987</v>
      </c>
      <c r="I125" s="141">
        <v>6</v>
      </c>
      <c r="J125" s="140"/>
      <c r="K125" s="137">
        <v>3987</v>
      </c>
      <c r="L125" s="141">
        <v>6</v>
      </c>
      <c r="M125" s="140"/>
      <c r="N125" s="137">
        <v>5660</v>
      </c>
      <c r="O125" s="141"/>
      <c r="P125" s="140">
        <v>0.75</v>
      </c>
    </row>
    <row r="126" spans="1:16" x14ac:dyDescent="0.2">
      <c r="A126" s="136" t="s">
        <v>977</v>
      </c>
      <c r="B126" s="137">
        <v>965</v>
      </c>
      <c r="C126" s="141"/>
      <c r="D126" s="140">
        <v>0.5</v>
      </c>
      <c r="E126" s="137"/>
      <c r="F126" s="141"/>
      <c r="G126" s="140"/>
      <c r="H126" s="137"/>
      <c r="I126" s="141"/>
      <c r="J126" s="140"/>
      <c r="K126" s="137"/>
      <c r="L126" s="141"/>
      <c r="M126" s="140"/>
      <c r="N126" s="137">
        <v>965</v>
      </c>
      <c r="O126" s="141"/>
      <c r="P126" s="140">
        <v>0.5</v>
      </c>
    </row>
    <row r="127" spans="1:16" x14ac:dyDescent="0.2">
      <c r="A127" s="136" t="s">
        <v>978</v>
      </c>
      <c r="B127" s="137"/>
      <c r="C127" s="141"/>
      <c r="D127" s="140"/>
      <c r="E127" s="137"/>
      <c r="F127" s="141"/>
      <c r="G127" s="140"/>
      <c r="H127" s="137"/>
      <c r="I127" s="141"/>
      <c r="J127" s="140"/>
      <c r="K127" s="137"/>
      <c r="L127" s="141"/>
      <c r="M127" s="140"/>
      <c r="N127" s="137"/>
      <c r="O127" s="141"/>
      <c r="P127" s="140"/>
    </row>
    <row r="128" spans="1:16" x14ac:dyDescent="0.2">
      <c r="A128" s="136" t="s">
        <v>979</v>
      </c>
      <c r="B128" s="137">
        <v>3930</v>
      </c>
      <c r="C128" s="141">
        <v>7</v>
      </c>
      <c r="D128" s="140"/>
      <c r="E128" s="137"/>
      <c r="F128" s="141"/>
      <c r="G128" s="140"/>
      <c r="H128" s="137">
        <v>5057</v>
      </c>
      <c r="I128" s="141">
        <v>1</v>
      </c>
      <c r="J128" s="140">
        <v>0.75</v>
      </c>
      <c r="K128" s="137">
        <v>5057</v>
      </c>
      <c r="L128" s="141">
        <v>1</v>
      </c>
      <c r="M128" s="140">
        <v>0.75</v>
      </c>
      <c r="N128" s="137">
        <v>8988</v>
      </c>
      <c r="O128" s="141"/>
      <c r="P128" s="140">
        <v>0.75</v>
      </c>
    </row>
    <row r="129" spans="1:16" x14ac:dyDescent="0.2">
      <c r="A129" s="136" t="s">
        <v>980</v>
      </c>
      <c r="B129" s="137">
        <v>4805</v>
      </c>
      <c r="C129" s="141">
        <v>5</v>
      </c>
      <c r="D129" s="140">
        <v>0.5</v>
      </c>
      <c r="E129" s="137"/>
      <c r="F129" s="141"/>
      <c r="G129" s="140"/>
      <c r="H129" s="137"/>
      <c r="I129" s="141"/>
      <c r="J129" s="140"/>
      <c r="K129" s="137"/>
      <c r="L129" s="141"/>
      <c r="M129" s="140"/>
      <c r="N129" s="137">
        <v>4805</v>
      </c>
      <c r="O129" s="141">
        <v>5</v>
      </c>
      <c r="P129" s="140">
        <v>0.5</v>
      </c>
    </row>
    <row r="130" spans="1:16" x14ac:dyDescent="0.2">
      <c r="A130" s="136" t="s">
        <v>981</v>
      </c>
      <c r="B130" s="137">
        <v>1608</v>
      </c>
      <c r="C130" s="141">
        <v>3</v>
      </c>
      <c r="D130" s="140">
        <v>0.5</v>
      </c>
      <c r="E130" s="137"/>
      <c r="F130" s="141"/>
      <c r="G130" s="140"/>
      <c r="H130" s="137">
        <v>833</v>
      </c>
      <c r="I130" s="141">
        <v>3</v>
      </c>
      <c r="J130" s="140"/>
      <c r="K130" s="137">
        <v>833</v>
      </c>
      <c r="L130" s="141">
        <v>3</v>
      </c>
      <c r="M130" s="140"/>
      <c r="N130" s="137">
        <v>2441</v>
      </c>
      <c r="O130" s="141">
        <v>6</v>
      </c>
      <c r="P130" s="140">
        <v>0.5</v>
      </c>
    </row>
    <row r="131" spans="1:16" x14ac:dyDescent="0.2">
      <c r="A131" s="136" t="s">
        <v>982</v>
      </c>
      <c r="B131" s="137">
        <v>490</v>
      </c>
      <c r="C131" s="141">
        <v>2</v>
      </c>
      <c r="D131" s="140">
        <v>0.5</v>
      </c>
      <c r="E131" s="137"/>
      <c r="F131" s="141"/>
      <c r="G131" s="140"/>
      <c r="H131" s="137"/>
      <c r="I131" s="141"/>
      <c r="J131" s="140"/>
      <c r="K131" s="137"/>
      <c r="L131" s="141"/>
      <c r="M131" s="140"/>
      <c r="N131" s="137">
        <v>490</v>
      </c>
      <c r="O131" s="141">
        <v>2</v>
      </c>
      <c r="P131" s="140">
        <v>0.5</v>
      </c>
    </row>
    <row r="132" spans="1:16" x14ac:dyDescent="0.2">
      <c r="A132" s="142" t="s">
        <v>434</v>
      </c>
      <c r="B132" s="143">
        <v>47779</v>
      </c>
      <c r="C132" s="144">
        <v>3</v>
      </c>
      <c r="D132" s="145">
        <v>0.25</v>
      </c>
      <c r="E132" s="143"/>
      <c r="F132" s="144"/>
      <c r="G132" s="145"/>
      <c r="H132" s="143">
        <v>18169</v>
      </c>
      <c r="I132" s="144">
        <v>2</v>
      </c>
      <c r="J132" s="145"/>
      <c r="K132" s="143">
        <v>18171</v>
      </c>
      <c r="L132" s="144">
        <v>2</v>
      </c>
      <c r="M132" s="145"/>
      <c r="N132" s="143">
        <v>68740</v>
      </c>
      <c r="O132" s="144">
        <v>7</v>
      </c>
      <c r="P132" s="145">
        <v>0.25</v>
      </c>
    </row>
    <row r="133" spans="1:16" x14ac:dyDescent="0.2">
      <c r="A133" s="142"/>
      <c r="B133" s="146">
        <f t="shared" ref="B133:P133" si="3">+SUM(B112:B131)</f>
        <v>47772</v>
      </c>
      <c r="C133" s="147">
        <f t="shared" si="3"/>
        <v>54</v>
      </c>
      <c r="D133" s="148">
        <f t="shared" si="3"/>
        <v>5.25</v>
      </c>
      <c r="E133" s="146">
        <f t="shared" si="3"/>
        <v>2</v>
      </c>
      <c r="F133" s="147">
        <f t="shared" si="3"/>
        <v>0</v>
      </c>
      <c r="G133" s="148">
        <f t="shared" si="3"/>
        <v>0</v>
      </c>
      <c r="H133" s="146">
        <f t="shared" si="3"/>
        <v>18166</v>
      </c>
      <c r="I133" s="147">
        <f t="shared" si="3"/>
        <v>24</v>
      </c>
      <c r="J133" s="148">
        <f t="shared" si="3"/>
        <v>2</v>
      </c>
      <c r="K133" s="146">
        <f t="shared" si="3"/>
        <v>18168</v>
      </c>
      <c r="L133" s="147">
        <f t="shared" si="3"/>
        <v>24</v>
      </c>
      <c r="M133" s="148">
        <f t="shared" si="3"/>
        <v>2</v>
      </c>
      <c r="N133" s="146">
        <f t="shared" si="3"/>
        <v>68733</v>
      </c>
      <c r="O133" s="147">
        <f t="shared" si="3"/>
        <v>57</v>
      </c>
      <c r="P133" s="148">
        <f t="shared" si="3"/>
        <v>6.25</v>
      </c>
    </row>
    <row r="134" spans="1:16" x14ac:dyDescent="0.2">
      <c r="A134" s="149" t="s">
        <v>992</v>
      </c>
      <c r="B134" s="150"/>
      <c r="C134" s="150"/>
      <c r="D134" s="150"/>
      <c r="E134" s="150"/>
      <c r="F134" s="150"/>
      <c r="G134" s="150"/>
      <c r="H134" s="150"/>
      <c r="I134" s="150"/>
      <c r="J134" s="150"/>
      <c r="K134" s="150"/>
      <c r="L134" s="150"/>
      <c r="M134" s="150"/>
      <c r="N134" s="150"/>
      <c r="O134" s="150"/>
      <c r="P134" s="151"/>
    </row>
    <row r="135" spans="1:16" x14ac:dyDescent="0.2">
      <c r="A135" s="152"/>
      <c r="B135" s="153"/>
      <c r="C135" s="153"/>
      <c r="D135" s="153"/>
      <c r="E135" s="153"/>
      <c r="F135" s="153"/>
      <c r="G135" s="153"/>
      <c r="H135" s="153"/>
      <c r="I135" s="153"/>
      <c r="J135" s="153"/>
      <c r="K135" s="153"/>
      <c r="L135" s="153"/>
      <c r="M135" s="153"/>
      <c r="N135" s="153"/>
      <c r="O135" s="153"/>
      <c r="P135" s="154"/>
    </row>
    <row r="136" spans="1:16" x14ac:dyDescent="0.2">
      <c r="A136" s="155" t="s">
        <v>984</v>
      </c>
      <c r="B136" s="156"/>
      <c r="C136" s="156"/>
      <c r="D136" s="156"/>
      <c r="E136" s="156"/>
      <c r="F136" s="156"/>
      <c r="G136" s="156"/>
      <c r="H136" s="156"/>
      <c r="I136" s="156"/>
      <c r="J136" s="156"/>
      <c r="K136" s="156"/>
      <c r="L136" s="156"/>
      <c r="M136" s="156"/>
      <c r="N136" s="156"/>
      <c r="O136" s="156"/>
      <c r="P136" s="157"/>
    </row>
    <row r="137" spans="1:16" ht="19" x14ac:dyDescent="0.25">
      <c r="A137" s="158" t="s">
        <v>985</v>
      </c>
      <c r="B137" s="159"/>
      <c r="C137" s="159"/>
      <c r="D137" s="159"/>
      <c r="E137" s="159"/>
      <c r="F137" s="159"/>
      <c r="G137" s="159"/>
      <c r="H137" s="159"/>
      <c r="I137" s="159"/>
      <c r="J137" s="159"/>
      <c r="K137" s="159"/>
      <c r="L137" s="159"/>
      <c r="M137" s="159"/>
      <c r="N137" s="159"/>
      <c r="O137" s="159"/>
      <c r="P137" s="160"/>
    </row>
    <row r="142" spans="1:16" x14ac:dyDescent="0.2">
      <c r="A142" s="126" t="s">
        <v>995</v>
      </c>
    </row>
    <row r="143" spans="1:16" ht="16" x14ac:dyDescent="0.2">
      <c r="A143" s="127" t="s">
        <v>956</v>
      </c>
      <c r="B143" s="127"/>
      <c r="C143" s="127"/>
      <c r="D143" s="127"/>
      <c r="E143" s="127"/>
      <c r="F143" s="127"/>
      <c r="G143" s="127"/>
      <c r="H143" s="127"/>
      <c r="I143" s="127"/>
      <c r="J143" s="127"/>
      <c r="K143" s="127"/>
      <c r="L143" s="127"/>
      <c r="M143" s="127"/>
      <c r="N143" s="127"/>
      <c r="O143" s="127"/>
      <c r="P143" s="127"/>
    </row>
    <row r="144" spans="1:16" ht="26.25" customHeight="1" x14ac:dyDescent="0.2">
      <c r="A144" s="128" t="s">
        <v>996</v>
      </c>
      <c r="B144" s="128"/>
      <c r="C144" s="128"/>
      <c r="D144" s="128"/>
      <c r="E144" s="128"/>
      <c r="F144" s="128"/>
      <c r="G144" s="128"/>
      <c r="H144" s="128"/>
      <c r="I144" s="128"/>
      <c r="J144" s="128"/>
      <c r="K144" s="128"/>
      <c r="L144" s="128"/>
      <c r="M144" s="128"/>
      <c r="N144" s="128"/>
      <c r="O144" s="128"/>
      <c r="P144" s="128"/>
    </row>
    <row r="145" spans="1:16" ht="30" customHeight="1" x14ac:dyDescent="0.2">
      <c r="A145" s="129" t="s">
        <v>958</v>
      </c>
      <c r="B145" s="130" t="s">
        <v>959</v>
      </c>
      <c r="C145" s="130"/>
      <c r="D145" s="130"/>
      <c r="E145" s="131" t="s">
        <v>960</v>
      </c>
      <c r="F145" s="132"/>
      <c r="G145" s="132"/>
      <c r="H145" s="132"/>
      <c r="I145" s="132"/>
      <c r="J145" s="132"/>
      <c r="K145" s="132" t="s">
        <v>961</v>
      </c>
      <c r="L145" s="132"/>
      <c r="M145" s="132"/>
      <c r="N145" s="132"/>
      <c r="O145" s="132"/>
      <c r="P145" s="132"/>
    </row>
    <row r="146" spans="1:16" ht="36.75" customHeight="1" x14ac:dyDescent="0.2">
      <c r="A146" s="129"/>
      <c r="B146" s="130"/>
      <c r="C146" s="130"/>
      <c r="D146" s="130"/>
      <c r="E146" s="130" t="s">
        <v>962</v>
      </c>
      <c r="F146" s="130"/>
      <c r="G146" s="130"/>
      <c r="H146" s="133" t="s">
        <v>963</v>
      </c>
      <c r="I146" s="130"/>
      <c r="J146" s="134"/>
      <c r="K146" s="130" t="s">
        <v>964</v>
      </c>
      <c r="L146" s="130"/>
      <c r="M146" s="130"/>
      <c r="N146" s="135" t="s">
        <v>965</v>
      </c>
      <c r="O146" s="135"/>
      <c r="P146" s="135"/>
    </row>
    <row r="147" spans="1:16" x14ac:dyDescent="0.2">
      <c r="A147" s="136" t="s">
        <v>966</v>
      </c>
      <c r="B147" s="137">
        <v>8966</v>
      </c>
      <c r="C147" s="138"/>
      <c r="D147" s="140">
        <v>0.75</v>
      </c>
      <c r="E147" s="137"/>
      <c r="F147" s="138"/>
      <c r="G147" s="140"/>
      <c r="H147" s="137">
        <v>1</v>
      </c>
      <c r="I147" s="138"/>
      <c r="J147" s="140"/>
      <c r="K147" s="137">
        <v>1</v>
      </c>
      <c r="L147" s="138"/>
      <c r="M147" s="140"/>
      <c r="N147" s="137">
        <v>8967</v>
      </c>
      <c r="O147" s="138"/>
      <c r="P147" s="140">
        <v>0.75</v>
      </c>
    </row>
    <row r="148" spans="1:16" x14ac:dyDescent="0.2">
      <c r="A148" s="136" t="s">
        <v>946</v>
      </c>
      <c r="B148" s="137">
        <v>14868</v>
      </c>
      <c r="C148" s="138">
        <v>1</v>
      </c>
      <c r="D148" s="140">
        <v>0.75</v>
      </c>
      <c r="E148" s="137">
        <v>3972</v>
      </c>
      <c r="F148" s="138">
        <v>2</v>
      </c>
      <c r="G148" s="140">
        <v>0.75</v>
      </c>
      <c r="H148" s="137"/>
      <c r="I148" s="138"/>
      <c r="J148" s="140"/>
      <c r="K148" s="137">
        <v>3972</v>
      </c>
      <c r="L148" s="138">
        <v>2</v>
      </c>
      <c r="M148" s="140">
        <v>0.75</v>
      </c>
      <c r="N148" s="137">
        <v>18840</v>
      </c>
      <c r="O148" s="138">
        <v>4</v>
      </c>
      <c r="P148" s="140">
        <v>0.5</v>
      </c>
    </row>
    <row r="149" spans="1:16" x14ac:dyDescent="0.2">
      <c r="A149" s="136" t="s">
        <v>967</v>
      </c>
      <c r="B149" s="137">
        <v>2933</v>
      </c>
      <c r="C149" s="138">
        <v>4</v>
      </c>
      <c r="D149" s="140"/>
      <c r="E149" s="137">
        <v>263</v>
      </c>
      <c r="F149" s="138">
        <v>4</v>
      </c>
      <c r="G149" s="140">
        <v>0.5</v>
      </c>
      <c r="H149" s="137"/>
      <c r="I149" s="138"/>
      <c r="J149" s="140"/>
      <c r="K149" s="137">
        <v>263</v>
      </c>
      <c r="L149" s="138">
        <v>4</v>
      </c>
      <c r="M149" s="140">
        <v>0.5</v>
      </c>
      <c r="N149" s="137">
        <v>3197</v>
      </c>
      <c r="O149" s="138"/>
      <c r="P149" s="140">
        <v>0.5</v>
      </c>
    </row>
    <row r="150" spans="1:16" x14ac:dyDescent="0.2">
      <c r="A150" s="136" t="s">
        <v>968</v>
      </c>
      <c r="B150" s="137"/>
      <c r="C150" s="138"/>
      <c r="D150" s="140"/>
      <c r="E150" s="137"/>
      <c r="F150" s="138"/>
      <c r="G150" s="140"/>
      <c r="H150" s="137"/>
      <c r="I150" s="138"/>
      <c r="J150" s="140"/>
      <c r="K150" s="137"/>
      <c r="L150" s="138"/>
      <c r="M150" s="140"/>
      <c r="N150" s="137"/>
      <c r="O150" s="141"/>
      <c r="P150" s="140"/>
    </row>
    <row r="151" spans="1:16" x14ac:dyDescent="0.2">
      <c r="A151" s="136" t="s">
        <v>312</v>
      </c>
      <c r="B151" s="137">
        <v>1190</v>
      </c>
      <c r="C151" s="138">
        <v>4</v>
      </c>
      <c r="D151" s="140">
        <v>0.25</v>
      </c>
      <c r="E151" s="137">
        <v>90</v>
      </c>
      <c r="F151" s="138">
        <v>4</v>
      </c>
      <c r="G151" s="140">
        <v>0.5</v>
      </c>
      <c r="H151" s="137">
        <v>3</v>
      </c>
      <c r="I151" s="138">
        <v>4</v>
      </c>
      <c r="J151" s="140"/>
      <c r="K151" s="137">
        <v>94</v>
      </c>
      <c r="L151" s="138"/>
      <c r="M151" s="140">
        <v>0.5</v>
      </c>
      <c r="N151" s="137">
        <v>1284</v>
      </c>
      <c r="O151" s="141">
        <v>4</v>
      </c>
      <c r="P151" s="140">
        <v>0.75</v>
      </c>
    </row>
    <row r="152" spans="1:16" x14ac:dyDescent="0.2">
      <c r="A152" s="136" t="s">
        <v>969</v>
      </c>
      <c r="B152" s="137">
        <v>3155</v>
      </c>
      <c r="C152" s="141">
        <v>1</v>
      </c>
      <c r="D152" s="140">
        <v>0.75</v>
      </c>
      <c r="E152" s="137">
        <v>1557</v>
      </c>
      <c r="F152" s="141">
        <v>4</v>
      </c>
      <c r="G152" s="140"/>
      <c r="H152" s="137">
        <v>43</v>
      </c>
      <c r="I152" s="141">
        <v>2</v>
      </c>
      <c r="J152" s="140">
        <v>0.25</v>
      </c>
      <c r="K152" s="137">
        <v>1600</v>
      </c>
      <c r="L152" s="141">
        <v>6</v>
      </c>
      <c r="M152" s="140">
        <v>0.25</v>
      </c>
      <c r="N152" s="137">
        <v>4756</v>
      </c>
      <c r="O152" s="141"/>
      <c r="P152" s="140"/>
    </row>
    <row r="153" spans="1:16" x14ac:dyDescent="0.2">
      <c r="A153" s="136" t="s">
        <v>970</v>
      </c>
      <c r="B153" s="137">
        <v>1680</v>
      </c>
      <c r="C153" s="141">
        <v>6</v>
      </c>
      <c r="D153" s="140">
        <v>0.75</v>
      </c>
      <c r="E153" s="137"/>
      <c r="F153" s="141"/>
      <c r="G153" s="140"/>
      <c r="H153" s="137">
        <v>1307</v>
      </c>
      <c r="I153" s="141">
        <v>5</v>
      </c>
      <c r="J153" s="140">
        <v>0.5</v>
      </c>
      <c r="K153" s="137">
        <v>1307</v>
      </c>
      <c r="L153" s="141">
        <v>5</v>
      </c>
      <c r="M153" s="140">
        <v>0.5</v>
      </c>
      <c r="N153" s="137">
        <v>2988</v>
      </c>
      <c r="O153" s="141">
        <v>4</v>
      </c>
      <c r="P153" s="140">
        <v>0.25</v>
      </c>
    </row>
    <row r="154" spans="1:16" x14ac:dyDescent="0.2">
      <c r="A154" s="136" t="s">
        <v>971</v>
      </c>
      <c r="B154" s="137">
        <v>2680</v>
      </c>
      <c r="C154" s="141">
        <v>2</v>
      </c>
      <c r="D154" s="140">
        <v>0.5</v>
      </c>
      <c r="E154" s="137"/>
      <c r="F154" s="141"/>
      <c r="G154" s="140"/>
      <c r="H154" s="137">
        <v>312</v>
      </c>
      <c r="I154" s="141">
        <v>6</v>
      </c>
      <c r="J154" s="140"/>
      <c r="K154" s="137">
        <v>312</v>
      </c>
      <c r="L154" s="141">
        <v>6</v>
      </c>
      <c r="M154" s="140"/>
      <c r="N154" s="137">
        <v>2993</v>
      </c>
      <c r="O154" s="141"/>
      <c r="P154" s="140">
        <v>0.5</v>
      </c>
    </row>
    <row r="155" spans="1:16" x14ac:dyDescent="0.2">
      <c r="A155" s="136" t="s">
        <v>972</v>
      </c>
      <c r="B155" s="137">
        <v>1003</v>
      </c>
      <c r="C155" s="141">
        <v>4</v>
      </c>
      <c r="D155" s="140">
        <v>0.75</v>
      </c>
      <c r="E155" s="137"/>
      <c r="F155" s="141"/>
      <c r="G155" s="140"/>
      <c r="H155" s="137">
        <v>401</v>
      </c>
      <c r="I155" s="141">
        <v>3</v>
      </c>
      <c r="J155" s="140">
        <v>0.75</v>
      </c>
      <c r="K155" s="137">
        <v>401</v>
      </c>
      <c r="L155" s="141">
        <v>3</v>
      </c>
      <c r="M155" s="140">
        <v>0.75</v>
      </c>
      <c r="N155" s="137">
        <v>1405</v>
      </c>
      <c r="O155" s="141"/>
      <c r="P155" s="140">
        <v>0.5</v>
      </c>
    </row>
    <row r="156" spans="1:16" x14ac:dyDescent="0.2">
      <c r="A156" s="136" t="s">
        <v>973</v>
      </c>
      <c r="B156" s="137">
        <v>3007</v>
      </c>
      <c r="C156" s="141">
        <v>6</v>
      </c>
      <c r="D156" s="140">
        <v>0.25</v>
      </c>
      <c r="E156" s="137">
        <v>263</v>
      </c>
      <c r="F156" s="141"/>
      <c r="G156" s="140"/>
      <c r="H156" s="137"/>
      <c r="I156" s="141"/>
      <c r="J156" s="140"/>
      <c r="K156" s="137">
        <v>263</v>
      </c>
      <c r="L156" s="141"/>
      <c r="M156" s="140"/>
      <c r="N156" s="137">
        <v>3270</v>
      </c>
      <c r="O156" s="141">
        <v>6</v>
      </c>
      <c r="P156" s="140">
        <v>0.25</v>
      </c>
    </row>
    <row r="157" spans="1:16" x14ac:dyDescent="0.2">
      <c r="A157" s="136" t="s">
        <v>974</v>
      </c>
      <c r="B157" s="137">
        <v>9930</v>
      </c>
      <c r="C157" s="141"/>
      <c r="D157" s="140">
        <v>0.25</v>
      </c>
      <c r="E157" s="137">
        <v>254</v>
      </c>
      <c r="F157" s="141">
        <v>6</v>
      </c>
      <c r="G157" s="140"/>
      <c r="H157" s="137"/>
      <c r="I157" s="141"/>
      <c r="J157" s="140"/>
      <c r="K157" s="137">
        <v>254</v>
      </c>
      <c r="L157" s="141">
        <v>6</v>
      </c>
      <c r="M157" s="140"/>
      <c r="N157" s="137">
        <v>10184</v>
      </c>
      <c r="O157" s="141">
        <v>6</v>
      </c>
      <c r="P157" s="140">
        <v>0.25</v>
      </c>
    </row>
    <row r="158" spans="1:16" x14ac:dyDescent="0.2">
      <c r="A158" s="136" t="s">
        <v>975</v>
      </c>
      <c r="B158" s="137"/>
      <c r="C158" s="141"/>
      <c r="D158" s="140"/>
      <c r="E158" s="137"/>
      <c r="F158" s="141"/>
      <c r="G158" s="140"/>
      <c r="H158" s="137"/>
      <c r="I158" s="141"/>
      <c r="J158" s="140"/>
      <c r="K158" s="137"/>
      <c r="L158" s="141"/>
      <c r="M158" s="140"/>
      <c r="N158" s="137">
        <v>1856</v>
      </c>
      <c r="O158" s="141">
        <v>2</v>
      </c>
      <c r="P158" s="140">
        <v>0.5</v>
      </c>
    </row>
    <row r="159" spans="1:16" x14ac:dyDescent="0.2">
      <c r="A159" s="136" t="s">
        <v>313</v>
      </c>
      <c r="B159" s="137"/>
      <c r="C159" s="141"/>
      <c r="D159" s="140"/>
      <c r="E159" s="137"/>
      <c r="F159" s="141"/>
      <c r="G159" s="140"/>
      <c r="H159" s="137"/>
      <c r="I159" s="141"/>
      <c r="J159" s="140"/>
      <c r="K159" s="137"/>
      <c r="L159" s="141"/>
      <c r="M159" s="140"/>
      <c r="N159" s="137"/>
      <c r="O159" s="141"/>
      <c r="P159" s="140"/>
    </row>
    <row r="160" spans="1:16" x14ac:dyDescent="0.2">
      <c r="A160" s="136" t="s">
        <v>976</v>
      </c>
      <c r="B160" s="137">
        <v>2682</v>
      </c>
      <c r="C160" s="141">
        <v>6</v>
      </c>
      <c r="D160" s="140">
        <v>0.75</v>
      </c>
      <c r="E160" s="137"/>
      <c r="F160" s="141"/>
      <c r="G160" s="140"/>
      <c r="H160" s="137"/>
      <c r="I160" s="141"/>
      <c r="J160" s="140"/>
      <c r="K160" s="137"/>
      <c r="L160" s="141"/>
      <c r="M160" s="140"/>
      <c r="N160" s="137">
        <v>2682</v>
      </c>
      <c r="O160" s="141">
        <v>6</v>
      </c>
      <c r="P160" s="140">
        <v>0.75</v>
      </c>
    </row>
    <row r="161" spans="1:16" x14ac:dyDescent="0.2">
      <c r="A161" s="136" t="s">
        <v>977</v>
      </c>
      <c r="B161" s="137">
        <v>1293</v>
      </c>
      <c r="C161" s="141">
        <v>4</v>
      </c>
      <c r="D161" s="140"/>
      <c r="E161" s="137"/>
      <c r="F161" s="141"/>
      <c r="G161" s="140"/>
      <c r="H161" s="137"/>
      <c r="I161" s="141"/>
      <c r="J161" s="140"/>
      <c r="K161" s="137"/>
      <c r="L161" s="141"/>
      <c r="M161" s="140"/>
      <c r="N161" s="137">
        <v>1293</v>
      </c>
      <c r="O161" s="141">
        <v>4</v>
      </c>
      <c r="P161" s="140"/>
    </row>
    <row r="162" spans="1:16" x14ac:dyDescent="0.2">
      <c r="A162" s="136" t="s">
        <v>978</v>
      </c>
      <c r="B162" s="137"/>
      <c r="C162" s="141"/>
      <c r="D162" s="140"/>
      <c r="E162" s="137"/>
      <c r="F162" s="141"/>
      <c r="G162" s="140"/>
      <c r="H162" s="137"/>
      <c r="I162" s="141"/>
      <c r="J162" s="140"/>
      <c r="K162" s="137"/>
      <c r="L162" s="141"/>
      <c r="M162" s="140"/>
      <c r="N162" s="137"/>
      <c r="O162" s="141"/>
      <c r="P162" s="140"/>
    </row>
    <row r="163" spans="1:16" x14ac:dyDescent="0.2">
      <c r="A163" s="136" t="s">
        <v>979</v>
      </c>
      <c r="B163" s="137">
        <v>6419</v>
      </c>
      <c r="C163" s="141">
        <v>2</v>
      </c>
      <c r="D163" s="140">
        <v>0.25</v>
      </c>
      <c r="E163" s="137">
        <v>2859</v>
      </c>
      <c r="F163" s="141">
        <v>7</v>
      </c>
      <c r="G163" s="140">
        <v>0.5</v>
      </c>
      <c r="H163" s="137">
        <v>472</v>
      </c>
      <c r="I163" s="141">
        <v>3</v>
      </c>
      <c r="J163" s="140">
        <v>0.5</v>
      </c>
      <c r="K163" s="137">
        <v>3332</v>
      </c>
      <c r="L163" s="141">
        <v>3</v>
      </c>
      <c r="M163" s="140"/>
      <c r="N163" s="137">
        <v>9751</v>
      </c>
      <c r="O163" s="141">
        <v>5</v>
      </c>
      <c r="P163" s="140">
        <v>0.25</v>
      </c>
    </row>
    <row r="164" spans="1:16" x14ac:dyDescent="0.2">
      <c r="A164" s="136" t="s">
        <v>980</v>
      </c>
      <c r="B164" s="137">
        <v>10651</v>
      </c>
      <c r="C164" s="141">
        <v>6</v>
      </c>
      <c r="D164" s="140"/>
      <c r="E164" s="137">
        <v>4637</v>
      </c>
      <c r="F164" s="141">
        <v>1</v>
      </c>
      <c r="G164" s="140"/>
      <c r="H164" s="137">
        <v>7</v>
      </c>
      <c r="I164" s="141">
        <v>6</v>
      </c>
      <c r="J164" s="140"/>
      <c r="K164" s="137">
        <v>4644</v>
      </c>
      <c r="L164" s="141">
        <v>7</v>
      </c>
      <c r="M164" s="140"/>
      <c r="N164" s="137">
        <v>15296</v>
      </c>
      <c r="O164" s="141">
        <v>5</v>
      </c>
      <c r="P164" s="140"/>
    </row>
    <row r="165" spans="1:16" x14ac:dyDescent="0.2">
      <c r="A165" s="136" t="s">
        <v>981</v>
      </c>
      <c r="B165" s="137">
        <v>7407</v>
      </c>
      <c r="C165" s="141"/>
      <c r="D165" s="140"/>
      <c r="E165" s="137">
        <v>1382</v>
      </c>
      <c r="F165" s="141">
        <v>5</v>
      </c>
      <c r="G165" s="140">
        <v>0.75</v>
      </c>
      <c r="H165" s="137"/>
      <c r="I165" s="141"/>
      <c r="J165" s="140"/>
      <c r="K165" s="137">
        <v>1382</v>
      </c>
      <c r="L165" s="141">
        <v>5</v>
      </c>
      <c r="M165" s="140">
        <v>0.75</v>
      </c>
      <c r="N165" s="137">
        <v>8789</v>
      </c>
      <c r="O165" s="141">
        <v>5</v>
      </c>
      <c r="P165" s="140">
        <v>0.75</v>
      </c>
    </row>
    <row r="166" spans="1:16" x14ac:dyDescent="0.2">
      <c r="A166" s="136" t="s">
        <v>982</v>
      </c>
      <c r="B166" s="137">
        <v>544</v>
      </c>
      <c r="C166" s="141">
        <v>4</v>
      </c>
      <c r="D166" s="140">
        <v>0.25</v>
      </c>
      <c r="E166" s="137"/>
      <c r="F166" s="141"/>
      <c r="G166" s="140"/>
      <c r="H166" s="137"/>
      <c r="I166" s="141"/>
      <c r="J166" s="140"/>
      <c r="K166" s="137"/>
      <c r="L166" s="141"/>
      <c r="M166" s="140"/>
      <c r="N166" s="137">
        <v>544</v>
      </c>
      <c r="O166" s="141">
        <v>4</v>
      </c>
      <c r="P166" s="140">
        <v>0.25</v>
      </c>
    </row>
    <row r="167" spans="1:16" x14ac:dyDescent="0.2">
      <c r="A167" s="142" t="s">
        <v>434</v>
      </c>
      <c r="B167" s="143">
        <v>78415</v>
      </c>
      <c r="C167" s="144"/>
      <c r="D167" s="145">
        <v>0.25</v>
      </c>
      <c r="E167" s="143">
        <v>15281</v>
      </c>
      <c r="F167" s="144">
        <v>4</v>
      </c>
      <c r="G167" s="145"/>
      <c r="H167" s="143">
        <v>2549</v>
      </c>
      <c r="I167" s="144"/>
      <c r="J167" s="145"/>
      <c r="K167" s="143">
        <v>17831</v>
      </c>
      <c r="L167" s="144">
        <v>3</v>
      </c>
      <c r="M167" s="145"/>
      <c r="N167" s="143">
        <v>98102</v>
      </c>
      <c r="O167" s="144">
        <v>5</v>
      </c>
      <c r="P167" s="145">
        <v>0.75</v>
      </c>
    </row>
    <row r="168" spans="1:16" x14ac:dyDescent="0.2">
      <c r="A168" s="142"/>
      <c r="B168" s="146">
        <f t="shared" ref="B168:P168" si="4">+SUM(B147:B166)</f>
        <v>78408</v>
      </c>
      <c r="C168" s="147">
        <f t="shared" si="4"/>
        <v>50</v>
      </c>
      <c r="D168" s="148">
        <f t="shared" si="4"/>
        <v>6.25</v>
      </c>
      <c r="E168" s="146">
        <f t="shared" si="4"/>
        <v>15277</v>
      </c>
      <c r="F168" s="147">
        <f t="shared" si="4"/>
        <v>33</v>
      </c>
      <c r="G168" s="148">
        <f t="shared" si="4"/>
        <v>3</v>
      </c>
      <c r="H168" s="146">
        <f t="shared" si="4"/>
        <v>2546</v>
      </c>
      <c r="I168" s="147">
        <f t="shared" si="4"/>
        <v>29</v>
      </c>
      <c r="J168" s="148">
        <f t="shared" si="4"/>
        <v>2</v>
      </c>
      <c r="K168" s="146">
        <f t="shared" si="4"/>
        <v>17825</v>
      </c>
      <c r="L168" s="147">
        <f t="shared" si="4"/>
        <v>47</v>
      </c>
      <c r="M168" s="148">
        <f t="shared" si="4"/>
        <v>4</v>
      </c>
      <c r="N168" s="146">
        <f t="shared" si="4"/>
        <v>98095</v>
      </c>
      <c r="O168" s="147">
        <f t="shared" si="4"/>
        <v>55</v>
      </c>
      <c r="P168" s="148">
        <f t="shared" si="4"/>
        <v>6.75</v>
      </c>
    </row>
    <row r="169" spans="1:16" x14ac:dyDescent="0.2">
      <c r="A169" s="149" t="s">
        <v>992</v>
      </c>
      <c r="B169" s="150"/>
      <c r="C169" s="150"/>
      <c r="D169" s="150"/>
      <c r="E169" s="150"/>
      <c r="F169" s="150"/>
      <c r="G169" s="150"/>
      <c r="H169" s="150"/>
      <c r="I169" s="150"/>
      <c r="J169" s="150"/>
      <c r="K169" s="150"/>
      <c r="L169" s="150"/>
      <c r="M169" s="150"/>
      <c r="N169" s="150"/>
      <c r="O169" s="150"/>
      <c r="P169" s="151"/>
    </row>
    <row r="170" spans="1:16" x14ac:dyDescent="0.2">
      <c r="A170" s="152"/>
      <c r="B170" s="153"/>
      <c r="C170" s="153"/>
      <c r="D170" s="153"/>
      <c r="E170" s="153"/>
      <c r="F170" s="153"/>
      <c r="G170" s="153"/>
      <c r="H170" s="153"/>
      <c r="I170" s="153"/>
      <c r="J170" s="153"/>
      <c r="K170" s="153"/>
      <c r="L170" s="153"/>
      <c r="M170" s="153"/>
      <c r="N170" s="153"/>
      <c r="O170" s="153"/>
      <c r="P170" s="154"/>
    </row>
    <row r="171" spans="1:16" x14ac:dyDescent="0.2">
      <c r="A171" s="155" t="s">
        <v>984</v>
      </c>
      <c r="B171" s="156"/>
      <c r="C171" s="156"/>
      <c r="D171" s="156"/>
      <c r="E171" s="156"/>
      <c r="F171" s="156"/>
      <c r="G171" s="156"/>
      <c r="H171" s="156"/>
      <c r="I171" s="156"/>
      <c r="J171" s="156"/>
      <c r="K171" s="156"/>
      <c r="L171" s="156"/>
      <c r="M171" s="156"/>
      <c r="N171" s="156"/>
      <c r="O171" s="156"/>
      <c r="P171" s="157"/>
    </row>
    <row r="172" spans="1:16" ht="19" x14ac:dyDescent="0.25">
      <c r="A172" s="158" t="s">
        <v>985</v>
      </c>
      <c r="B172" s="159"/>
      <c r="C172" s="159"/>
      <c r="D172" s="159"/>
      <c r="E172" s="159"/>
      <c r="F172" s="159"/>
      <c r="G172" s="159"/>
      <c r="H172" s="159"/>
      <c r="I172" s="159"/>
      <c r="J172" s="159"/>
      <c r="K172" s="159"/>
      <c r="L172" s="159"/>
      <c r="M172" s="159"/>
      <c r="N172" s="159"/>
      <c r="O172" s="159"/>
      <c r="P172" s="160"/>
    </row>
    <row r="173" spans="1:16" ht="19" x14ac:dyDescent="0.25">
      <c r="A173" s="161"/>
      <c r="B173" s="162"/>
      <c r="C173" s="162"/>
      <c r="D173" s="162"/>
      <c r="E173" s="162"/>
      <c r="F173" s="162"/>
      <c r="G173" s="162"/>
      <c r="H173" s="162"/>
      <c r="I173" s="162"/>
      <c r="J173" s="162"/>
      <c r="K173" s="162"/>
      <c r="L173" s="162"/>
      <c r="M173" s="162"/>
      <c r="N173" s="162"/>
      <c r="O173" s="162"/>
      <c r="P173" s="162"/>
    </row>
    <row r="174" spans="1:16" s="138" customFormat="1" ht="19" x14ac:dyDescent="0.25">
      <c r="A174" s="162"/>
      <c r="B174" s="162"/>
      <c r="C174" s="162"/>
      <c r="D174" s="162"/>
      <c r="E174" s="162"/>
      <c r="F174" s="162"/>
      <c r="G174" s="162"/>
      <c r="H174" s="162"/>
      <c r="I174" s="162"/>
      <c r="J174" s="162"/>
      <c r="K174" s="162"/>
      <c r="L174" s="162"/>
      <c r="M174" s="162"/>
      <c r="N174" s="162"/>
      <c r="O174" s="162"/>
      <c r="P174" s="162"/>
    </row>
    <row r="175" spans="1:16" s="138" customFormat="1" ht="19" x14ac:dyDescent="0.25">
      <c r="A175" s="162"/>
      <c r="B175" s="162"/>
      <c r="C175" s="162"/>
      <c r="D175" s="162"/>
      <c r="E175" s="162"/>
      <c r="F175" s="162"/>
      <c r="G175" s="162"/>
      <c r="H175" s="162"/>
      <c r="I175" s="162"/>
      <c r="J175" s="162"/>
      <c r="K175" s="162"/>
      <c r="L175" s="162"/>
      <c r="M175" s="162"/>
      <c r="N175" s="162"/>
      <c r="O175" s="162"/>
      <c r="P175" s="162"/>
    </row>
    <row r="176" spans="1:16" ht="19" x14ac:dyDescent="0.25">
      <c r="A176" s="126" t="s">
        <v>997</v>
      </c>
      <c r="B176" s="163"/>
      <c r="C176" s="163"/>
      <c r="D176" s="163"/>
      <c r="E176" s="163"/>
      <c r="F176" s="163"/>
      <c r="G176" s="163"/>
      <c r="H176" s="163"/>
      <c r="I176" s="163"/>
      <c r="J176" s="163"/>
      <c r="K176" s="163"/>
      <c r="L176" s="163"/>
      <c r="M176" s="163"/>
      <c r="N176" s="163"/>
      <c r="O176" s="163"/>
      <c r="P176" s="162"/>
    </row>
    <row r="177" spans="1:16" ht="16" x14ac:dyDescent="0.2">
      <c r="A177" s="127" t="s">
        <v>956</v>
      </c>
      <c r="B177" s="127"/>
      <c r="C177" s="127"/>
      <c r="D177" s="127"/>
      <c r="E177" s="127"/>
      <c r="F177" s="127"/>
      <c r="G177" s="127"/>
      <c r="H177" s="127"/>
      <c r="I177" s="127"/>
      <c r="J177" s="127"/>
      <c r="K177" s="127"/>
      <c r="L177" s="127"/>
      <c r="M177" s="127"/>
      <c r="N177" s="127"/>
      <c r="O177" s="127"/>
      <c r="P177" s="127"/>
    </row>
    <row r="178" spans="1:16" ht="26.25" customHeight="1" x14ac:dyDescent="0.2">
      <c r="A178" s="128" t="s">
        <v>998</v>
      </c>
      <c r="B178" s="128"/>
      <c r="C178" s="128"/>
      <c r="D178" s="128"/>
      <c r="E178" s="128"/>
      <c r="F178" s="128"/>
      <c r="G178" s="128"/>
      <c r="H178" s="128"/>
      <c r="I178" s="128"/>
      <c r="J178" s="128"/>
      <c r="K178" s="128"/>
      <c r="L178" s="128"/>
      <c r="M178" s="128"/>
      <c r="N178" s="128"/>
      <c r="O178" s="128"/>
      <c r="P178" s="128"/>
    </row>
    <row r="179" spans="1:16" ht="30" customHeight="1" x14ac:dyDescent="0.2">
      <c r="A179" s="129" t="s">
        <v>958</v>
      </c>
      <c r="B179" s="130" t="s">
        <v>959</v>
      </c>
      <c r="C179" s="130"/>
      <c r="D179" s="130"/>
      <c r="E179" s="131" t="s">
        <v>960</v>
      </c>
      <c r="F179" s="132"/>
      <c r="G179" s="132"/>
      <c r="H179" s="132"/>
      <c r="I179" s="132"/>
      <c r="J179" s="132"/>
      <c r="K179" s="132" t="s">
        <v>961</v>
      </c>
      <c r="L179" s="132"/>
      <c r="M179" s="132"/>
      <c r="N179" s="132"/>
      <c r="O179" s="132"/>
      <c r="P179" s="132"/>
    </row>
    <row r="180" spans="1:16" ht="36.75" customHeight="1" x14ac:dyDescent="0.2">
      <c r="A180" s="129"/>
      <c r="B180" s="130"/>
      <c r="C180" s="130"/>
      <c r="D180" s="130"/>
      <c r="E180" s="130" t="s">
        <v>962</v>
      </c>
      <c r="F180" s="130"/>
      <c r="G180" s="130"/>
      <c r="H180" s="133" t="s">
        <v>963</v>
      </c>
      <c r="I180" s="130"/>
      <c r="J180" s="134"/>
      <c r="K180" s="130" t="s">
        <v>964</v>
      </c>
      <c r="L180" s="130"/>
      <c r="M180" s="130"/>
      <c r="N180" s="135" t="s">
        <v>965</v>
      </c>
      <c r="O180" s="135"/>
      <c r="P180" s="135"/>
    </row>
    <row r="181" spans="1:16" x14ac:dyDescent="0.2">
      <c r="A181" s="136" t="s">
        <v>966</v>
      </c>
      <c r="B181" s="137">
        <v>7878</v>
      </c>
      <c r="C181" s="138">
        <v>7</v>
      </c>
      <c r="D181" s="140">
        <v>0.75</v>
      </c>
      <c r="E181" s="137">
        <v>1237</v>
      </c>
      <c r="F181" s="138">
        <v>2</v>
      </c>
      <c r="G181" s="140">
        <v>0.25</v>
      </c>
      <c r="H181" s="137">
        <v>1310</v>
      </c>
      <c r="I181" s="138">
        <v>3</v>
      </c>
      <c r="J181" s="140"/>
      <c r="K181" s="137">
        <v>2547</v>
      </c>
      <c r="L181" s="138">
        <v>5</v>
      </c>
      <c r="M181" s="140">
        <v>0.25</v>
      </c>
      <c r="N181" s="137">
        <v>10426</v>
      </c>
      <c r="O181" s="138">
        <v>5</v>
      </c>
      <c r="P181" s="140"/>
    </row>
    <row r="182" spans="1:16" x14ac:dyDescent="0.2">
      <c r="A182" s="136" t="s">
        <v>946</v>
      </c>
      <c r="B182" s="137">
        <v>13201</v>
      </c>
      <c r="C182" s="138">
        <v>5</v>
      </c>
      <c r="D182" s="140">
        <v>0.75</v>
      </c>
      <c r="E182" s="137">
        <v>4492</v>
      </c>
      <c r="F182" s="138">
        <v>5</v>
      </c>
      <c r="G182" s="140">
        <v>0.5</v>
      </c>
      <c r="H182" s="137">
        <v>19</v>
      </c>
      <c r="I182" s="138">
        <v>6</v>
      </c>
      <c r="J182" s="140"/>
      <c r="K182" s="137">
        <v>4512</v>
      </c>
      <c r="L182" s="138">
        <v>3</v>
      </c>
      <c r="M182" s="140">
        <v>0.5</v>
      </c>
      <c r="N182" s="137">
        <v>17714</v>
      </c>
      <c r="O182" s="138">
        <v>1</v>
      </c>
      <c r="P182" s="140">
        <v>0.25</v>
      </c>
    </row>
    <row r="183" spans="1:16" x14ac:dyDescent="0.2">
      <c r="A183" s="136" t="s">
        <v>967</v>
      </c>
      <c r="B183" s="137">
        <v>2736</v>
      </c>
      <c r="C183" s="138">
        <v>4</v>
      </c>
      <c r="D183" s="140">
        <v>0.25</v>
      </c>
      <c r="E183" s="137">
        <v>228</v>
      </c>
      <c r="F183" s="138"/>
      <c r="G183" s="140">
        <v>0.75</v>
      </c>
      <c r="H183" s="137"/>
      <c r="I183" s="138"/>
      <c r="J183" s="140"/>
      <c r="K183" s="137">
        <v>228</v>
      </c>
      <c r="L183" s="138"/>
      <c r="M183" s="140">
        <v>0.75</v>
      </c>
      <c r="N183" s="137">
        <v>2965</v>
      </c>
      <c r="O183" s="138">
        <v>5</v>
      </c>
      <c r="P183" s="140"/>
    </row>
    <row r="184" spans="1:16" x14ac:dyDescent="0.2">
      <c r="A184" s="136" t="s">
        <v>968</v>
      </c>
      <c r="B184" s="137"/>
      <c r="C184" s="138"/>
      <c r="D184" s="140"/>
      <c r="E184" s="137"/>
      <c r="F184" s="138"/>
      <c r="G184" s="140"/>
      <c r="H184" s="137"/>
      <c r="I184" s="138"/>
      <c r="J184" s="140"/>
      <c r="K184" s="137"/>
      <c r="L184" s="138"/>
      <c r="M184" s="140"/>
      <c r="N184" s="137"/>
      <c r="O184" s="141"/>
      <c r="P184" s="140"/>
    </row>
    <row r="185" spans="1:16" x14ac:dyDescent="0.2">
      <c r="A185" s="136" t="s">
        <v>312</v>
      </c>
      <c r="B185" s="137">
        <v>1073</v>
      </c>
      <c r="C185" s="141">
        <v>1</v>
      </c>
      <c r="D185" s="140">
        <v>0.75</v>
      </c>
      <c r="E185" s="137">
        <v>140</v>
      </c>
      <c r="F185" s="138">
        <v>7</v>
      </c>
      <c r="G185" s="140">
        <v>0.5</v>
      </c>
      <c r="H185" s="137">
        <v>3</v>
      </c>
      <c r="I185" s="138">
        <v>4</v>
      </c>
      <c r="J185" s="140"/>
      <c r="K185" s="137">
        <v>144</v>
      </c>
      <c r="L185" s="138">
        <v>3</v>
      </c>
      <c r="M185" s="140">
        <v>0.5</v>
      </c>
      <c r="N185" s="137">
        <v>1217</v>
      </c>
      <c r="O185" s="141">
        <v>5</v>
      </c>
      <c r="P185" s="140">
        <v>0.25</v>
      </c>
    </row>
    <row r="186" spans="1:16" x14ac:dyDescent="0.2">
      <c r="A186" s="136" t="s">
        <v>969</v>
      </c>
      <c r="B186" s="137">
        <v>3757</v>
      </c>
      <c r="C186" s="141">
        <v>1</v>
      </c>
      <c r="D186" s="140">
        <v>0.75</v>
      </c>
      <c r="E186" s="137">
        <v>800</v>
      </c>
      <c r="F186" s="141">
        <v>6</v>
      </c>
      <c r="G186" s="140">
        <v>0.25</v>
      </c>
      <c r="H186" s="137"/>
      <c r="I186" s="141"/>
      <c r="J186" s="140"/>
      <c r="K186" s="137">
        <v>800</v>
      </c>
      <c r="L186" s="141">
        <v>6</v>
      </c>
      <c r="M186" s="140">
        <v>0.25</v>
      </c>
      <c r="N186" s="137">
        <v>4558</v>
      </c>
      <c r="O186" s="141"/>
      <c r="P186" s="140"/>
    </row>
    <row r="187" spans="1:16" x14ac:dyDescent="0.2">
      <c r="A187" s="136" t="s">
        <v>970</v>
      </c>
      <c r="B187" s="137">
        <v>1457</v>
      </c>
      <c r="C187" s="141">
        <v>5</v>
      </c>
      <c r="D187" s="140">
        <v>0.5</v>
      </c>
      <c r="E187" s="137"/>
      <c r="F187" s="141"/>
      <c r="G187" s="140"/>
      <c r="H187" s="137">
        <v>25</v>
      </c>
      <c r="I187" s="141">
        <v>1</v>
      </c>
      <c r="J187" s="140">
        <v>0.5</v>
      </c>
      <c r="K187" s="137">
        <v>25</v>
      </c>
      <c r="L187" s="141">
        <v>1</v>
      </c>
      <c r="M187" s="140">
        <v>0.5</v>
      </c>
      <c r="N187" s="137">
        <v>1482</v>
      </c>
      <c r="O187" s="141">
        <v>7</v>
      </c>
      <c r="P187" s="140"/>
    </row>
    <row r="188" spans="1:16" x14ac:dyDescent="0.2">
      <c r="A188" s="136" t="s">
        <v>971</v>
      </c>
      <c r="B188" s="137">
        <v>2129</v>
      </c>
      <c r="C188" s="141">
        <v>4</v>
      </c>
      <c r="D188" s="140">
        <v>0.75</v>
      </c>
      <c r="E188" s="137">
        <v>439</v>
      </c>
      <c r="F188" s="141">
        <v>6</v>
      </c>
      <c r="G188" s="140"/>
      <c r="H188" s="137"/>
      <c r="I188" s="141"/>
      <c r="J188" s="140"/>
      <c r="K188" s="137">
        <v>439</v>
      </c>
      <c r="L188" s="141">
        <v>6</v>
      </c>
      <c r="M188" s="140"/>
      <c r="N188" s="137">
        <v>2569</v>
      </c>
      <c r="O188" s="141">
        <v>2</v>
      </c>
      <c r="P188" s="140">
        <v>0.75</v>
      </c>
    </row>
    <row r="189" spans="1:16" x14ac:dyDescent="0.2">
      <c r="A189" s="136" t="s">
        <v>972</v>
      </c>
      <c r="B189" s="137">
        <v>1224</v>
      </c>
      <c r="C189" s="141">
        <v>4</v>
      </c>
      <c r="D189" s="140"/>
      <c r="E189" s="137">
        <v>48</v>
      </c>
      <c r="F189" s="141">
        <v>2</v>
      </c>
      <c r="G189" s="140"/>
      <c r="H189" s="137">
        <v>84</v>
      </c>
      <c r="I189" s="141">
        <v>4</v>
      </c>
      <c r="J189" s="140"/>
      <c r="K189" s="137">
        <v>132</v>
      </c>
      <c r="L189" s="141">
        <v>6</v>
      </c>
      <c r="M189" s="140"/>
      <c r="N189" s="137">
        <v>1357</v>
      </c>
      <c r="O189" s="141">
        <v>2</v>
      </c>
      <c r="P189" s="140"/>
    </row>
    <row r="190" spans="1:16" x14ac:dyDescent="0.2">
      <c r="A190" s="136" t="s">
        <v>973</v>
      </c>
      <c r="B190" s="137">
        <v>2025</v>
      </c>
      <c r="C190" s="141">
        <v>4</v>
      </c>
      <c r="D190" s="140"/>
      <c r="E190" s="137">
        <v>308</v>
      </c>
      <c r="F190" s="141">
        <v>5</v>
      </c>
      <c r="G190" s="140"/>
      <c r="H190" s="137"/>
      <c r="I190" s="141"/>
      <c r="J190" s="140"/>
      <c r="K190" s="137">
        <v>308</v>
      </c>
      <c r="L190" s="141">
        <v>5</v>
      </c>
      <c r="M190" s="140"/>
      <c r="N190" s="137">
        <v>2334</v>
      </c>
      <c r="O190" s="141">
        <v>1</v>
      </c>
      <c r="P190" s="140"/>
    </row>
    <row r="191" spans="1:16" x14ac:dyDescent="0.2">
      <c r="A191" s="136" t="s">
        <v>974</v>
      </c>
      <c r="B191" s="137">
        <v>6981</v>
      </c>
      <c r="C191" s="141"/>
      <c r="D191" s="140"/>
      <c r="E191" s="137">
        <v>1538</v>
      </c>
      <c r="F191" s="141"/>
      <c r="G191" s="140"/>
      <c r="H191" s="137"/>
      <c r="I191" s="141"/>
      <c r="J191" s="140"/>
      <c r="K191" s="137">
        <v>1538</v>
      </c>
      <c r="L191" s="141"/>
      <c r="M191" s="140"/>
      <c r="N191" s="137">
        <v>8519</v>
      </c>
      <c r="O191" s="141"/>
      <c r="P191" s="140"/>
    </row>
    <row r="192" spans="1:16" x14ac:dyDescent="0.2">
      <c r="A192" s="136" t="s">
        <v>975</v>
      </c>
      <c r="B192" s="137"/>
      <c r="C192" s="141"/>
      <c r="D192" s="140"/>
      <c r="E192" s="137"/>
      <c r="F192" s="141"/>
      <c r="G192" s="140"/>
      <c r="H192" s="137"/>
      <c r="I192" s="141"/>
      <c r="J192" s="140"/>
      <c r="K192" s="137"/>
      <c r="L192" s="141"/>
      <c r="M192" s="140"/>
      <c r="N192" s="137">
        <v>1536</v>
      </c>
      <c r="O192" s="141"/>
      <c r="P192" s="140"/>
    </row>
    <row r="193" spans="1:16" x14ac:dyDescent="0.2">
      <c r="A193" s="136" t="s">
        <v>313</v>
      </c>
      <c r="B193" s="137"/>
      <c r="C193" s="141"/>
      <c r="D193" s="140"/>
      <c r="E193" s="137"/>
      <c r="F193" s="141"/>
      <c r="G193" s="140"/>
      <c r="H193" s="137"/>
      <c r="I193" s="141"/>
      <c r="J193" s="140"/>
      <c r="K193" s="137"/>
      <c r="L193" s="141"/>
      <c r="M193" s="140"/>
      <c r="N193" s="137"/>
      <c r="O193" s="141"/>
      <c r="P193" s="140"/>
    </row>
    <row r="194" spans="1:16" x14ac:dyDescent="0.2">
      <c r="A194" s="136" t="s">
        <v>976</v>
      </c>
      <c r="B194" s="137">
        <v>2172</v>
      </c>
      <c r="C194" s="141">
        <v>6</v>
      </c>
      <c r="D194" s="140">
        <v>0.75</v>
      </c>
      <c r="E194" s="137"/>
      <c r="F194" s="141"/>
      <c r="G194" s="140"/>
      <c r="H194" s="137"/>
      <c r="I194" s="141"/>
      <c r="J194" s="140"/>
      <c r="K194" s="137"/>
      <c r="L194" s="141"/>
      <c r="M194" s="140"/>
      <c r="N194" s="137">
        <v>2172</v>
      </c>
      <c r="O194" s="141">
        <v>6</v>
      </c>
      <c r="P194" s="140">
        <v>0.75</v>
      </c>
    </row>
    <row r="195" spans="1:16" x14ac:dyDescent="0.2">
      <c r="A195" s="136" t="s">
        <v>977</v>
      </c>
      <c r="B195" s="137">
        <v>1422</v>
      </c>
      <c r="C195" s="141">
        <v>6</v>
      </c>
      <c r="D195" s="140">
        <v>0.5</v>
      </c>
      <c r="E195" s="137"/>
      <c r="F195" s="141"/>
      <c r="G195" s="140"/>
      <c r="H195" s="137"/>
      <c r="I195" s="141"/>
      <c r="J195" s="140"/>
      <c r="K195" s="137"/>
      <c r="L195" s="141"/>
      <c r="M195" s="140"/>
      <c r="N195" s="137">
        <v>1422</v>
      </c>
      <c r="O195" s="141">
        <v>6</v>
      </c>
      <c r="P195" s="140">
        <v>0.5</v>
      </c>
    </row>
    <row r="196" spans="1:16" x14ac:dyDescent="0.2">
      <c r="A196" s="136" t="s">
        <v>978</v>
      </c>
      <c r="B196" s="137"/>
      <c r="C196" s="141"/>
      <c r="D196" s="140"/>
      <c r="E196" s="137"/>
      <c r="F196" s="141"/>
      <c r="G196" s="140"/>
      <c r="H196" s="137"/>
      <c r="I196" s="141"/>
      <c r="J196" s="140"/>
      <c r="K196" s="137"/>
      <c r="L196" s="141"/>
      <c r="M196" s="140"/>
      <c r="N196" s="137"/>
      <c r="O196" s="141"/>
      <c r="P196" s="140"/>
    </row>
    <row r="197" spans="1:16" x14ac:dyDescent="0.2">
      <c r="A197" s="136" t="s">
        <v>979</v>
      </c>
      <c r="B197" s="137">
        <v>5170</v>
      </c>
      <c r="C197" s="141">
        <v>1</v>
      </c>
      <c r="D197" s="140">
        <v>0.75</v>
      </c>
      <c r="E197" s="137">
        <v>2785</v>
      </c>
      <c r="F197" s="141">
        <v>3</v>
      </c>
      <c r="G197" s="140">
        <v>0.5</v>
      </c>
      <c r="H197" s="137">
        <v>253</v>
      </c>
      <c r="I197" s="141"/>
      <c r="J197" s="140">
        <v>0.25</v>
      </c>
      <c r="K197" s="137">
        <v>3038</v>
      </c>
      <c r="L197" s="141">
        <v>3</v>
      </c>
      <c r="M197" s="140">
        <v>0.75</v>
      </c>
      <c r="N197" s="137">
        <v>8208</v>
      </c>
      <c r="O197" s="141">
        <v>5</v>
      </c>
      <c r="P197" s="140">
        <v>0.5</v>
      </c>
    </row>
    <row r="198" spans="1:16" x14ac:dyDescent="0.2">
      <c r="A198" s="136" t="s">
        <v>980</v>
      </c>
      <c r="B198" s="137">
        <v>8602</v>
      </c>
      <c r="C198" s="141"/>
      <c r="D198" s="140">
        <v>0.25</v>
      </c>
      <c r="E198" s="137">
        <v>4990</v>
      </c>
      <c r="F198" s="141">
        <v>7</v>
      </c>
      <c r="G198" s="140">
        <v>0.5</v>
      </c>
      <c r="H198" s="137">
        <v>40</v>
      </c>
      <c r="I198" s="141">
        <v>4</v>
      </c>
      <c r="J198" s="140"/>
      <c r="K198" s="137">
        <v>5031</v>
      </c>
      <c r="L198" s="141">
        <v>3</v>
      </c>
      <c r="M198" s="140">
        <v>0.5</v>
      </c>
      <c r="N198" s="137">
        <v>13633</v>
      </c>
      <c r="O198" s="141">
        <v>3</v>
      </c>
      <c r="P198" s="140">
        <v>0.75</v>
      </c>
    </row>
    <row r="199" spans="1:16" x14ac:dyDescent="0.2">
      <c r="A199" s="136" t="s">
        <v>981</v>
      </c>
      <c r="B199" s="137">
        <v>4826</v>
      </c>
      <c r="C199" s="141"/>
      <c r="D199" s="140"/>
      <c r="E199" s="137">
        <v>1340</v>
      </c>
      <c r="F199" s="141"/>
      <c r="G199" s="140">
        <v>0.75</v>
      </c>
      <c r="H199" s="137"/>
      <c r="I199" s="141"/>
      <c r="J199" s="140"/>
      <c r="K199" s="137">
        <v>1340</v>
      </c>
      <c r="L199" s="141"/>
      <c r="M199" s="140">
        <v>0.75</v>
      </c>
      <c r="N199" s="137">
        <v>5966</v>
      </c>
      <c r="O199" s="141"/>
      <c r="P199" s="140">
        <v>0.75</v>
      </c>
    </row>
    <row r="200" spans="1:16" x14ac:dyDescent="0.2">
      <c r="A200" s="136" t="s">
        <v>982</v>
      </c>
      <c r="B200" s="137">
        <v>544</v>
      </c>
      <c r="C200" s="141">
        <v>4</v>
      </c>
      <c r="D200" s="140">
        <v>0.25</v>
      </c>
      <c r="E200" s="137"/>
      <c r="F200" s="141"/>
      <c r="G200" s="140"/>
      <c r="H200" s="137"/>
      <c r="I200" s="141"/>
      <c r="J200" s="140"/>
      <c r="K200" s="137"/>
      <c r="L200" s="141"/>
      <c r="M200" s="140"/>
      <c r="N200" s="137">
        <v>544</v>
      </c>
      <c r="O200" s="141">
        <v>4</v>
      </c>
      <c r="P200" s="140">
        <v>0.25</v>
      </c>
    </row>
    <row r="201" spans="1:16" x14ac:dyDescent="0.2">
      <c r="A201" s="142" t="s">
        <v>434</v>
      </c>
      <c r="B201" s="143">
        <v>65204</v>
      </c>
      <c r="C201" s="144">
        <v>3</v>
      </c>
      <c r="D201" s="145"/>
      <c r="E201" s="143">
        <v>18350</v>
      </c>
      <c r="F201" s="144">
        <v>7</v>
      </c>
      <c r="G201" s="145"/>
      <c r="H201" s="143">
        <v>1736</v>
      </c>
      <c r="I201" s="144">
        <v>6</v>
      </c>
      <c r="J201" s="145">
        <v>0.75</v>
      </c>
      <c r="K201" s="143">
        <v>20087</v>
      </c>
      <c r="L201" s="144">
        <v>5</v>
      </c>
      <c r="M201" s="145">
        <v>0.75</v>
      </c>
      <c r="N201" s="143">
        <v>86828</v>
      </c>
      <c r="O201" s="144"/>
      <c r="P201" s="145">
        <v>0.75</v>
      </c>
    </row>
    <row r="202" spans="1:16" x14ac:dyDescent="0.2">
      <c r="A202" s="142"/>
      <c r="B202" s="146">
        <f t="shared" ref="B202:P202" si="5">+SUM(B181:B200)</f>
        <v>65197</v>
      </c>
      <c r="C202" s="147">
        <f t="shared" si="5"/>
        <v>52</v>
      </c>
      <c r="D202" s="148">
        <f t="shared" si="5"/>
        <v>7</v>
      </c>
      <c r="E202" s="146">
        <f t="shared" si="5"/>
        <v>18345</v>
      </c>
      <c r="F202" s="147">
        <f t="shared" si="5"/>
        <v>43</v>
      </c>
      <c r="G202" s="148">
        <f t="shared" si="5"/>
        <v>4</v>
      </c>
      <c r="H202" s="146">
        <f t="shared" si="5"/>
        <v>1734</v>
      </c>
      <c r="I202" s="147">
        <f t="shared" si="5"/>
        <v>22</v>
      </c>
      <c r="J202" s="148">
        <f t="shared" si="5"/>
        <v>0.75</v>
      </c>
      <c r="K202" s="146">
        <f t="shared" si="5"/>
        <v>20082</v>
      </c>
      <c r="L202" s="147">
        <f t="shared" si="5"/>
        <v>41</v>
      </c>
      <c r="M202" s="148">
        <f t="shared" si="5"/>
        <v>4.75</v>
      </c>
      <c r="N202" s="146">
        <f t="shared" si="5"/>
        <v>86622</v>
      </c>
      <c r="O202" s="147">
        <f t="shared" si="5"/>
        <v>52</v>
      </c>
      <c r="P202" s="148">
        <f t="shared" si="5"/>
        <v>4.75</v>
      </c>
    </row>
    <row r="203" spans="1:16" x14ac:dyDescent="0.2">
      <c r="A203" s="149" t="s">
        <v>992</v>
      </c>
      <c r="B203" s="150"/>
      <c r="C203" s="150"/>
      <c r="D203" s="150"/>
      <c r="E203" s="150"/>
      <c r="F203" s="150"/>
      <c r="G203" s="150"/>
      <c r="H203" s="150"/>
      <c r="I203" s="150"/>
      <c r="J203" s="150"/>
      <c r="K203" s="150"/>
      <c r="L203" s="150"/>
      <c r="M203" s="150"/>
      <c r="N203" s="150"/>
      <c r="O203" s="150"/>
      <c r="P203" s="151"/>
    </row>
    <row r="204" spans="1:16" x14ac:dyDescent="0.2">
      <c r="A204" s="152"/>
      <c r="B204" s="153"/>
      <c r="C204" s="153"/>
      <c r="D204" s="153"/>
      <c r="E204" s="153"/>
      <c r="F204" s="153"/>
      <c r="G204" s="153"/>
      <c r="H204" s="153"/>
      <c r="I204" s="153"/>
      <c r="J204" s="153"/>
      <c r="K204" s="153"/>
      <c r="L204" s="153"/>
      <c r="M204" s="153"/>
      <c r="N204" s="153"/>
      <c r="O204" s="153"/>
      <c r="P204" s="154"/>
    </row>
    <row r="205" spans="1:16" x14ac:dyDescent="0.2">
      <c r="A205" s="155" t="s">
        <v>984</v>
      </c>
      <c r="B205" s="156"/>
      <c r="C205" s="156"/>
      <c r="D205" s="156"/>
      <c r="E205" s="156"/>
      <c r="F205" s="156"/>
      <c r="G205" s="156"/>
      <c r="H205" s="156"/>
      <c r="I205" s="156"/>
      <c r="J205" s="156"/>
      <c r="K205" s="156"/>
      <c r="L205" s="156"/>
      <c r="M205" s="156"/>
      <c r="N205" s="156"/>
      <c r="O205" s="156"/>
      <c r="P205" s="157"/>
    </row>
    <row r="206" spans="1:16" ht="19" x14ac:dyDescent="0.25">
      <c r="A206" s="158" t="s">
        <v>985</v>
      </c>
      <c r="B206" s="159"/>
      <c r="C206" s="159"/>
      <c r="D206" s="159"/>
      <c r="E206" s="159"/>
      <c r="F206" s="159"/>
      <c r="G206" s="159"/>
      <c r="H206" s="159"/>
      <c r="I206" s="159"/>
      <c r="J206" s="159"/>
      <c r="K206" s="159"/>
      <c r="L206" s="159"/>
      <c r="M206" s="159"/>
      <c r="N206" s="159"/>
      <c r="O206" s="159"/>
      <c r="P206" s="160"/>
    </row>
    <row r="211" spans="1:16" x14ac:dyDescent="0.2">
      <c r="A211" s="126" t="s">
        <v>999</v>
      </c>
    </row>
    <row r="212" spans="1:16" ht="16" x14ac:dyDescent="0.2">
      <c r="A212" s="127" t="s">
        <v>956</v>
      </c>
      <c r="B212" s="127"/>
      <c r="C212" s="127"/>
      <c r="D212" s="127"/>
      <c r="E212" s="127"/>
      <c r="F212" s="127"/>
      <c r="G212" s="127"/>
      <c r="H212" s="127"/>
      <c r="I212" s="127"/>
      <c r="J212" s="127"/>
      <c r="K212" s="127"/>
      <c r="L212" s="127"/>
      <c r="M212" s="127"/>
      <c r="N212" s="127"/>
      <c r="O212" s="127"/>
      <c r="P212" s="127"/>
    </row>
    <row r="213" spans="1:16" ht="26.25" customHeight="1" x14ac:dyDescent="0.2">
      <c r="A213" s="128" t="s">
        <v>1000</v>
      </c>
      <c r="B213" s="128"/>
      <c r="C213" s="128"/>
      <c r="D213" s="128"/>
      <c r="E213" s="128"/>
      <c r="F213" s="128"/>
      <c r="G213" s="128"/>
      <c r="H213" s="128"/>
      <c r="I213" s="128"/>
      <c r="J213" s="128"/>
      <c r="K213" s="128"/>
      <c r="L213" s="128"/>
      <c r="M213" s="128"/>
      <c r="N213" s="128"/>
      <c r="O213" s="128"/>
      <c r="P213" s="128"/>
    </row>
    <row r="214" spans="1:16" ht="30" customHeight="1" x14ac:dyDescent="0.2">
      <c r="A214" s="129" t="s">
        <v>958</v>
      </c>
      <c r="B214" s="130" t="s">
        <v>959</v>
      </c>
      <c r="C214" s="130"/>
      <c r="D214" s="130"/>
      <c r="E214" s="131" t="s">
        <v>960</v>
      </c>
      <c r="F214" s="132"/>
      <c r="G214" s="132"/>
      <c r="H214" s="132"/>
      <c r="I214" s="132"/>
      <c r="J214" s="132"/>
      <c r="K214" s="132" t="s">
        <v>961</v>
      </c>
      <c r="L214" s="132"/>
      <c r="M214" s="132"/>
      <c r="N214" s="132"/>
      <c r="O214" s="132"/>
      <c r="P214" s="132"/>
    </row>
    <row r="215" spans="1:16" ht="36.75" customHeight="1" x14ac:dyDescent="0.2">
      <c r="A215" s="129"/>
      <c r="B215" s="130"/>
      <c r="C215" s="130"/>
      <c r="D215" s="130"/>
      <c r="E215" s="130" t="s">
        <v>962</v>
      </c>
      <c r="F215" s="130"/>
      <c r="G215" s="130"/>
      <c r="H215" s="133" t="s">
        <v>963</v>
      </c>
      <c r="I215" s="130"/>
      <c r="J215" s="134"/>
      <c r="K215" s="130" t="s">
        <v>964</v>
      </c>
      <c r="L215" s="130"/>
      <c r="M215" s="130"/>
      <c r="N215" s="135" t="s">
        <v>965</v>
      </c>
      <c r="O215" s="135"/>
      <c r="P215" s="135"/>
    </row>
    <row r="216" spans="1:16" x14ac:dyDescent="0.2">
      <c r="A216" s="136" t="s">
        <v>966</v>
      </c>
      <c r="B216" s="137">
        <v>45</v>
      </c>
      <c r="C216" s="138"/>
      <c r="D216" s="140"/>
      <c r="E216" s="137">
        <v>1518</v>
      </c>
      <c r="F216" s="138">
        <v>3</v>
      </c>
      <c r="G216" s="140">
        <v>0.75</v>
      </c>
      <c r="H216" s="137">
        <v>4131</v>
      </c>
      <c r="I216" s="138">
        <v>5</v>
      </c>
      <c r="J216" s="140">
        <v>0.5</v>
      </c>
      <c r="K216" s="137">
        <v>5650</v>
      </c>
      <c r="L216" s="138">
        <v>1</v>
      </c>
      <c r="M216" s="140">
        <v>0.25</v>
      </c>
      <c r="N216" s="137">
        <v>5695</v>
      </c>
      <c r="O216" s="138">
        <v>1</v>
      </c>
      <c r="P216" s="140">
        <v>0.25</v>
      </c>
    </row>
    <row r="217" spans="1:16" x14ac:dyDescent="0.2">
      <c r="A217" s="136" t="s">
        <v>946</v>
      </c>
      <c r="B217" s="137">
        <v>920</v>
      </c>
      <c r="C217" s="138">
        <v>5</v>
      </c>
      <c r="D217" s="140">
        <v>0.75</v>
      </c>
      <c r="E217" s="137"/>
      <c r="F217" s="138"/>
      <c r="G217" s="140"/>
      <c r="H217" s="137">
        <v>18456</v>
      </c>
      <c r="I217" s="138">
        <v>1</v>
      </c>
      <c r="J217" s="140">
        <v>0.5</v>
      </c>
      <c r="K217" s="137">
        <v>18456</v>
      </c>
      <c r="L217" s="138">
        <v>1</v>
      </c>
      <c r="M217" s="140">
        <v>0.5</v>
      </c>
      <c r="N217" s="137">
        <v>19376</v>
      </c>
      <c r="O217" s="138">
        <v>7</v>
      </c>
      <c r="P217" s="140">
        <v>0.25</v>
      </c>
    </row>
    <row r="218" spans="1:16" x14ac:dyDescent="0.2">
      <c r="A218" s="136" t="s">
        <v>967</v>
      </c>
      <c r="B218" s="137">
        <v>219</v>
      </c>
      <c r="C218" s="138">
        <v>3</v>
      </c>
      <c r="D218" s="140">
        <v>0.5</v>
      </c>
      <c r="E218" s="137">
        <v>474</v>
      </c>
      <c r="F218" s="138">
        <v>6</v>
      </c>
      <c r="G218" s="140"/>
      <c r="H218" s="137">
        <v>4114</v>
      </c>
      <c r="I218" s="138">
        <v>6</v>
      </c>
      <c r="J218" s="140"/>
      <c r="K218" s="137">
        <v>4589</v>
      </c>
      <c r="L218" s="138">
        <v>4</v>
      </c>
      <c r="M218" s="140"/>
      <c r="N218" s="137">
        <v>4808</v>
      </c>
      <c r="O218" s="138">
        <v>7</v>
      </c>
      <c r="P218" s="140">
        <v>0.5</v>
      </c>
    </row>
    <row r="219" spans="1:16" x14ac:dyDescent="0.2">
      <c r="A219" s="136" t="s">
        <v>968</v>
      </c>
      <c r="B219" s="137">
        <v>948</v>
      </c>
      <c r="C219" s="138"/>
      <c r="D219" s="140"/>
      <c r="E219" s="137">
        <v>25</v>
      </c>
      <c r="F219" s="138"/>
      <c r="G219" s="140"/>
      <c r="H219" s="137">
        <v>3718</v>
      </c>
      <c r="I219" s="141">
        <v>4</v>
      </c>
      <c r="J219" s="140"/>
      <c r="K219" s="137">
        <v>3743</v>
      </c>
      <c r="L219" s="141">
        <v>4</v>
      </c>
      <c r="M219" s="140"/>
      <c r="N219" s="137">
        <v>4691</v>
      </c>
      <c r="O219" s="141">
        <v>4</v>
      </c>
      <c r="P219" s="140"/>
    </row>
    <row r="220" spans="1:16" x14ac:dyDescent="0.2">
      <c r="A220" s="136" t="s">
        <v>312</v>
      </c>
      <c r="B220" s="137"/>
      <c r="C220" s="138"/>
      <c r="D220" s="140"/>
      <c r="E220" s="137"/>
      <c r="F220" s="138"/>
      <c r="G220" s="140"/>
      <c r="H220" s="137"/>
      <c r="I220" s="138"/>
      <c r="J220" s="140"/>
      <c r="K220" s="137"/>
      <c r="L220" s="138"/>
      <c r="M220" s="140"/>
      <c r="N220" s="137"/>
      <c r="O220" s="141"/>
      <c r="P220" s="140"/>
    </row>
    <row r="221" spans="1:16" x14ac:dyDescent="0.2">
      <c r="A221" s="136" t="s">
        <v>969</v>
      </c>
      <c r="B221" s="137">
        <v>262</v>
      </c>
      <c r="C221" s="141">
        <v>6</v>
      </c>
      <c r="D221" s="140">
        <v>0.25</v>
      </c>
      <c r="E221" s="137">
        <v>274</v>
      </c>
      <c r="F221" s="141">
        <v>1</v>
      </c>
      <c r="G221" s="140">
        <v>0.75</v>
      </c>
      <c r="H221" s="137">
        <v>767</v>
      </c>
      <c r="I221" s="141">
        <v>1</v>
      </c>
      <c r="J221" s="140">
        <v>0.75</v>
      </c>
      <c r="K221" s="137">
        <v>1041</v>
      </c>
      <c r="L221" s="141">
        <v>3</v>
      </c>
      <c r="M221" s="140">
        <v>0.5</v>
      </c>
      <c r="N221" s="137">
        <v>1304</v>
      </c>
      <c r="O221" s="141">
        <v>1</v>
      </c>
      <c r="P221" s="140">
        <v>0.75</v>
      </c>
    </row>
    <row r="222" spans="1:16" x14ac:dyDescent="0.2">
      <c r="A222" s="136" t="s">
        <v>970</v>
      </c>
      <c r="B222" s="137">
        <v>2420</v>
      </c>
      <c r="C222" s="141"/>
      <c r="D222" s="140"/>
      <c r="E222" s="137">
        <v>1</v>
      </c>
      <c r="F222" s="141">
        <v>6</v>
      </c>
      <c r="G222" s="140"/>
      <c r="H222" s="137">
        <v>385</v>
      </c>
      <c r="I222" s="141">
        <v>5</v>
      </c>
      <c r="J222" s="140">
        <v>0.25</v>
      </c>
      <c r="K222" s="137">
        <v>387</v>
      </c>
      <c r="L222" s="141">
        <v>3</v>
      </c>
      <c r="M222" s="140">
        <v>0.25</v>
      </c>
      <c r="N222" s="137">
        <v>2807</v>
      </c>
      <c r="O222" s="141">
        <v>3</v>
      </c>
      <c r="P222" s="140">
        <v>0.25</v>
      </c>
    </row>
    <row r="223" spans="1:16" x14ac:dyDescent="0.2">
      <c r="A223" s="136" t="s">
        <v>971</v>
      </c>
      <c r="B223" s="137"/>
      <c r="C223" s="141"/>
      <c r="D223" s="140"/>
      <c r="E223" s="137"/>
      <c r="F223" s="141"/>
      <c r="G223" s="140"/>
      <c r="H223" s="137">
        <v>1131</v>
      </c>
      <c r="I223" s="141"/>
      <c r="J223" s="140">
        <v>0.5</v>
      </c>
      <c r="K223" s="137">
        <v>1131</v>
      </c>
      <c r="L223" s="141"/>
      <c r="M223" s="140">
        <v>0.5</v>
      </c>
      <c r="N223" s="137">
        <v>1131</v>
      </c>
      <c r="O223" s="141"/>
      <c r="P223" s="140">
        <v>0.5</v>
      </c>
    </row>
    <row r="224" spans="1:16" x14ac:dyDescent="0.2">
      <c r="A224" s="136" t="s">
        <v>1001</v>
      </c>
      <c r="B224" s="137">
        <v>213</v>
      </c>
      <c r="C224" s="141">
        <v>5</v>
      </c>
      <c r="D224" s="140"/>
      <c r="E224" s="137">
        <v>8</v>
      </c>
      <c r="F224" s="141">
        <v>6</v>
      </c>
      <c r="G224" s="140">
        <v>0.5</v>
      </c>
      <c r="H224" s="137">
        <v>1255</v>
      </c>
      <c r="I224" s="141">
        <v>2</v>
      </c>
      <c r="J224" s="140">
        <v>0.5</v>
      </c>
      <c r="K224" s="137">
        <v>1264</v>
      </c>
      <c r="L224" s="141"/>
      <c r="M224" s="140">
        <v>0.75</v>
      </c>
      <c r="N224" s="137">
        <v>1477</v>
      </c>
      <c r="O224" s="141">
        <v>5</v>
      </c>
      <c r="P224" s="140">
        <v>0.75</v>
      </c>
    </row>
    <row r="225" spans="1:16" x14ac:dyDescent="0.2">
      <c r="A225" s="136" t="s">
        <v>973</v>
      </c>
      <c r="B225" s="137"/>
      <c r="C225" s="141"/>
      <c r="D225" s="140"/>
      <c r="E225" s="137">
        <v>725</v>
      </c>
      <c r="F225" s="141">
        <v>3</v>
      </c>
      <c r="G225" s="140">
        <v>0.5</v>
      </c>
      <c r="H225" s="137"/>
      <c r="I225" s="141"/>
      <c r="J225" s="140"/>
      <c r="K225" s="137">
        <v>725</v>
      </c>
      <c r="L225" s="141">
        <v>3</v>
      </c>
      <c r="M225" s="140">
        <v>0.5</v>
      </c>
      <c r="N225" s="137">
        <v>725</v>
      </c>
      <c r="O225" s="141">
        <v>3</v>
      </c>
      <c r="P225" s="140">
        <v>0.5</v>
      </c>
    </row>
    <row r="226" spans="1:16" x14ac:dyDescent="0.2">
      <c r="A226" s="136" t="s">
        <v>974</v>
      </c>
      <c r="B226" s="137">
        <v>421</v>
      </c>
      <c r="C226" s="141">
        <v>1</v>
      </c>
      <c r="D226" s="140">
        <v>0.75</v>
      </c>
      <c r="E226" s="137">
        <v>500</v>
      </c>
      <c r="F226" s="141"/>
      <c r="G226" s="140"/>
      <c r="H226" s="137">
        <v>1244</v>
      </c>
      <c r="I226" s="141">
        <v>2</v>
      </c>
      <c r="J226" s="140">
        <v>0.5</v>
      </c>
      <c r="K226" s="137">
        <v>1744</v>
      </c>
      <c r="L226" s="141">
        <v>2</v>
      </c>
      <c r="M226" s="140">
        <v>0.5</v>
      </c>
      <c r="N226" s="137">
        <v>2165</v>
      </c>
      <c r="O226" s="141">
        <v>4</v>
      </c>
      <c r="P226" s="140">
        <v>0.25</v>
      </c>
    </row>
    <row r="227" spans="1:16" x14ac:dyDescent="0.2">
      <c r="A227" s="136" t="s">
        <v>975</v>
      </c>
      <c r="B227" s="137">
        <v>695</v>
      </c>
      <c r="C227" s="141">
        <v>6</v>
      </c>
      <c r="D227" s="140">
        <v>0.25</v>
      </c>
      <c r="E227" s="137">
        <v>15</v>
      </c>
      <c r="F227" s="141"/>
      <c r="G227" s="140"/>
      <c r="H227" s="137">
        <v>1214</v>
      </c>
      <c r="I227" s="141">
        <v>2</v>
      </c>
      <c r="J227" s="140">
        <v>0.25</v>
      </c>
      <c r="K227" s="137">
        <v>1229</v>
      </c>
      <c r="L227" s="141">
        <v>2</v>
      </c>
      <c r="M227" s="140">
        <v>0.25</v>
      </c>
      <c r="N227" s="137">
        <v>1925</v>
      </c>
      <c r="O227" s="141"/>
      <c r="P227" s="140">
        <v>0.5</v>
      </c>
    </row>
    <row r="228" spans="1:16" x14ac:dyDescent="0.2">
      <c r="A228" s="136" t="s">
        <v>313</v>
      </c>
      <c r="B228" s="137"/>
      <c r="C228" s="141"/>
      <c r="D228" s="140"/>
      <c r="E228" s="137"/>
      <c r="F228" s="141"/>
      <c r="G228" s="140"/>
      <c r="H228" s="137"/>
      <c r="I228" s="141"/>
      <c r="J228" s="140"/>
      <c r="K228" s="137"/>
      <c r="L228" s="141"/>
      <c r="M228" s="140"/>
      <c r="N228" s="137"/>
      <c r="O228" s="141"/>
      <c r="P228" s="140"/>
    </row>
    <row r="229" spans="1:16" x14ac:dyDescent="0.2">
      <c r="A229" s="136" t="s">
        <v>976</v>
      </c>
      <c r="B229" s="137">
        <v>176</v>
      </c>
      <c r="C229" s="141">
        <v>5</v>
      </c>
      <c r="D229" s="140">
        <v>0.5</v>
      </c>
      <c r="E229" s="137">
        <v>831</v>
      </c>
      <c r="F229" s="141"/>
      <c r="G229" s="140"/>
      <c r="H229" s="137">
        <v>1149</v>
      </c>
      <c r="I229" s="141">
        <v>3</v>
      </c>
      <c r="J229" s="140">
        <v>0.75</v>
      </c>
      <c r="K229" s="137">
        <v>1980</v>
      </c>
      <c r="L229" s="141">
        <v>3</v>
      </c>
      <c r="M229" s="140">
        <v>0.75</v>
      </c>
      <c r="N229" s="137">
        <v>2157</v>
      </c>
      <c r="O229" s="141">
        <v>1</v>
      </c>
      <c r="P229" s="140">
        <v>0.25</v>
      </c>
    </row>
    <row r="230" spans="1:16" x14ac:dyDescent="0.2">
      <c r="A230" s="136" t="s">
        <v>977</v>
      </c>
      <c r="B230" s="137">
        <v>1755</v>
      </c>
      <c r="C230" s="141">
        <v>6</v>
      </c>
      <c r="D230" s="140"/>
      <c r="E230" s="137">
        <v>25</v>
      </c>
      <c r="F230" s="141">
        <v>7</v>
      </c>
      <c r="G230" s="140">
        <v>0.5</v>
      </c>
      <c r="H230" s="137">
        <v>267</v>
      </c>
      <c r="I230" s="141">
        <v>6</v>
      </c>
      <c r="J230" s="140"/>
      <c r="K230" s="137">
        <v>293</v>
      </c>
      <c r="L230" s="141">
        <v>5</v>
      </c>
      <c r="M230" s="140">
        <v>0.5</v>
      </c>
      <c r="N230" s="137">
        <v>2049</v>
      </c>
      <c r="O230" s="141">
        <v>3</v>
      </c>
      <c r="P230" s="140">
        <v>0.5</v>
      </c>
    </row>
    <row r="231" spans="1:16" x14ac:dyDescent="0.2">
      <c r="A231" s="136" t="s">
        <v>978</v>
      </c>
      <c r="B231" s="137">
        <v>717</v>
      </c>
      <c r="C231" s="141">
        <v>5</v>
      </c>
      <c r="D231" s="140"/>
      <c r="E231" s="137">
        <v>152</v>
      </c>
      <c r="F231" s="141"/>
      <c r="G231" s="140">
        <v>0.25</v>
      </c>
      <c r="H231" s="137">
        <v>14006</v>
      </c>
      <c r="I231" s="141">
        <v>6</v>
      </c>
      <c r="J231" s="140"/>
      <c r="K231" s="137">
        <v>14158</v>
      </c>
      <c r="L231" s="141">
        <v>6</v>
      </c>
      <c r="M231" s="140">
        <v>0.25</v>
      </c>
      <c r="N231" s="137">
        <v>14876</v>
      </c>
      <c r="O231" s="141">
        <v>3</v>
      </c>
      <c r="P231" s="140">
        <v>0.25</v>
      </c>
    </row>
    <row r="232" spans="1:16" x14ac:dyDescent="0.2">
      <c r="A232" s="136" t="s">
        <v>979</v>
      </c>
      <c r="B232" s="137">
        <v>95</v>
      </c>
      <c r="C232" s="141">
        <v>2</v>
      </c>
      <c r="D232" s="140"/>
      <c r="E232" s="137">
        <v>20</v>
      </c>
      <c r="F232" s="141"/>
      <c r="G232" s="140"/>
      <c r="H232" s="137">
        <v>961</v>
      </c>
      <c r="I232" s="141">
        <v>6</v>
      </c>
      <c r="J232" s="140">
        <v>0.5</v>
      </c>
      <c r="K232" s="137">
        <v>981</v>
      </c>
      <c r="L232" s="141">
        <v>6</v>
      </c>
      <c r="M232" s="140">
        <v>0.5</v>
      </c>
      <c r="N232" s="137">
        <v>1077</v>
      </c>
      <c r="O232" s="141"/>
      <c r="P232" s="140">
        <v>0.5</v>
      </c>
    </row>
    <row r="233" spans="1:16" x14ac:dyDescent="0.2">
      <c r="A233" s="136" t="s">
        <v>980</v>
      </c>
      <c r="B233" s="137"/>
      <c r="C233" s="141"/>
      <c r="D233" s="140"/>
      <c r="E233" s="137"/>
      <c r="F233" s="141"/>
      <c r="G233" s="140"/>
      <c r="H233" s="137">
        <v>4722</v>
      </c>
      <c r="I233" s="141">
        <v>6</v>
      </c>
      <c r="J233" s="140"/>
      <c r="K233" s="137">
        <v>4722</v>
      </c>
      <c r="L233" s="141">
        <v>6</v>
      </c>
      <c r="M233" s="140"/>
      <c r="N233" s="137">
        <v>4722</v>
      </c>
      <c r="O233" s="141">
        <v>6</v>
      </c>
      <c r="P233" s="140"/>
    </row>
    <row r="234" spans="1:16" x14ac:dyDescent="0.2">
      <c r="A234" s="136" t="s">
        <v>981</v>
      </c>
      <c r="B234" s="137">
        <v>6</v>
      </c>
      <c r="C234" s="141">
        <v>5</v>
      </c>
      <c r="D234" s="140">
        <v>0.75</v>
      </c>
      <c r="E234" s="137">
        <v>241</v>
      </c>
      <c r="F234" s="141">
        <v>7</v>
      </c>
      <c r="G234" s="140">
        <v>0.75</v>
      </c>
      <c r="H234" s="137">
        <v>1574</v>
      </c>
      <c r="I234" s="141"/>
      <c r="J234" s="140">
        <v>0.75</v>
      </c>
      <c r="K234" s="137">
        <v>1816</v>
      </c>
      <c r="L234" s="141"/>
      <c r="M234" s="140">
        <v>0.5</v>
      </c>
      <c r="N234" s="137">
        <v>1822</v>
      </c>
      <c r="O234" s="141">
        <v>6</v>
      </c>
      <c r="P234" s="140">
        <v>0.25</v>
      </c>
    </row>
    <row r="235" spans="1:16" x14ac:dyDescent="0.2">
      <c r="A235" s="136" t="s">
        <v>1002</v>
      </c>
      <c r="B235" s="137">
        <v>1205</v>
      </c>
      <c r="C235" s="141">
        <v>7</v>
      </c>
      <c r="D235" s="140">
        <v>0.25</v>
      </c>
      <c r="E235" s="137">
        <v>1500</v>
      </c>
      <c r="F235" s="141">
        <v>3</v>
      </c>
      <c r="G235" s="140"/>
      <c r="H235" s="137">
        <v>1173</v>
      </c>
      <c r="I235" s="141">
        <v>1</v>
      </c>
      <c r="J235" s="140">
        <v>0.25</v>
      </c>
      <c r="K235" s="137">
        <v>2673</v>
      </c>
      <c r="L235" s="141">
        <v>4</v>
      </c>
      <c r="M235" s="140">
        <v>0.25</v>
      </c>
      <c r="N235" s="137">
        <v>3879</v>
      </c>
      <c r="O235" s="141">
        <v>3</v>
      </c>
      <c r="P235" s="140">
        <v>0.5</v>
      </c>
    </row>
    <row r="236" spans="1:16" x14ac:dyDescent="0.2">
      <c r="A236" s="142" t="s">
        <v>434</v>
      </c>
      <c r="B236" s="143">
        <v>10104</v>
      </c>
      <c r="C236" s="144">
        <v>4</v>
      </c>
      <c r="D236" s="145"/>
      <c r="E236" s="143">
        <v>6314</v>
      </c>
      <c r="F236" s="144">
        <v>6</v>
      </c>
      <c r="G236" s="145"/>
      <c r="H236" s="143">
        <v>60274</v>
      </c>
      <c r="I236" s="144">
        <v>5</v>
      </c>
      <c r="J236" s="145">
        <v>0.75</v>
      </c>
      <c r="K236" s="143">
        <v>66589</v>
      </c>
      <c r="L236" s="144">
        <v>3</v>
      </c>
      <c r="M236" s="145">
        <v>0.75</v>
      </c>
      <c r="N236" s="143">
        <v>76693</v>
      </c>
      <c r="O236" s="144">
        <v>7</v>
      </c>
      <c r="P236" s="145">
        <v>0.75</v>
      </c>
    </row>
    <row r="237" spans="1:16" x14ac:dyDescent="0.2">
      <c r="A237" s="142"/>
      <c r="B237" s="146">
        <f t="shared" ref="B237:P237" si="6">+SUM(B216:B235)</f>
        <v>10097</v>
      </c>
      <c r="C237" s="147">
        <f t="shared" si="6"/>
        <v>56</v>
      </c>
      <c r="D237" s="148">
        <f t="shared" si="6"/>
        <v>4</v>
      </c>
      <c r="E237" s="146">
        <f t="shared" si="6"/>
        <v>6309</v>
      </c>
      <c r="F237" s="147">
        <f t="shared" si="6"/>
        <v>42</v>
      </c>
      <c r="G237" s="148">
        <f t="shared" si="6"/>
        <v>4</v>
      </c>
      <c r="H237" s="146">
        <f t="shared" si="6"/>
        <v>60267</v>
      </c>
      <c r="I237" s="147">
        <f t="shared" si="6"/>
        <v>56</v>
      </c>
      <c r="J237" s="148">
        <f t="shared" si="6"/>
        <v>6</v>
      </c>
      <c r="K237" s="146">
        <f t="shared" si="6"/>
        <v>66582</v>
      </c>
      <c r="L237" s="147">
        <f t="shared" si="6"/>
        <v>53</v>
      </c>
      <c r="M237" s="148">
        <f t="shared" si="6"/>
        <v>6.75</v>
      </c>
      <c r="N237" s="146">
        <f t="shared" si="6"/>
        <v>76686</v>
      </c>
      <c r="O237" s="147">
        <f t="shared" si="6"/>
        <v>57</v>
      </c>
      <c r="P237" s="148">
        <f t="shared" si="6"/>
        <v>6.75</v>
      </c>
    </row>
    <row r="238" spans="1:16" x14ac:dyDescent="0.2">
      <c r="A238" s="155" t="s">
        <v>1003</v>
      </c>
      <c r="B238" s="156"/>
      <c r="C238" s="156"/>
      <c r="D238" s="156"/>
      <c r="E238" s="156"/>
      <c r="F238" s="156"/>
      <c r="G238" s="156"/>
      <c r="H238" s="156"/>
      <c r="I238" s="156"/>
      <c r="J238" s="156"/>
      <c r="K238" s="156"/>
      <c r="L238" s="156"/>
      <c r="M238" s="156"/>
      <c r="N238" s="156"/>
      <c r="O238" s="156"/>
      <c r="P238" s="157"/>
    </row>
    <row r="239" spans="1:16" ht="19" x14ac:dyDescent="0.25">
      <c r="A239" s="158" t="s">
        <v>1004</v>
      </c>
      <c r="B239" s="159"/>
      <c r="C239" s="159"/>
      <c r="D239" s="159"/>
      <c r="E239" s="159"/>
      <c r="F239" s="159"/>
      <c r="G239" s="159"/>
      <c r="H239" s="159"/>
      <c r="I239" s="159"/>
      <c r="J239" s="159"/>
      <c r="K239" s="159"/>
      <c r="L239" s="159"/>
      <c r="M239" s="159"/>
      <c r="N239" s="159"/>
      <c r="O239" s="159"/>
      <c r="P239" s="160"/>
    </row>
    <row r="240" spans="1:16" ht="19" x14ac:dyDescent="0.25">
      <c r="A240" s="161"/>
      <c r="B240" s="162"/>
      <c r="C240" s="162"/>
      <c r="D240" s="162"/>
      <c r="E240" s="162"/>
      <c r="F240" s="162"/>
      <c r="G240" s="162"/>
      <c r="H240" s="162"/>
      <c r="I240" s="162"/>
      <c r="J240" s="162"/>
      <c r="K240" s="162"/>
      <c r="L240" s="162"/>
      <c r="M240" s="162"/>
      <c r="N240" s="162"/>
      <c r="O240" s="162"/>
      <c r="P240" s="162"/>
    </row>
    <row r="241" spans="1:16" s="138" customFormat="1" ht="19" x14ac:dyDescent="0.25">
      <c r="A241" s="162"/>
      <c r="B241" s="162"/>
      <c r="C241" s="162"/>
      <c r="D241" s="162"/>
      <c r="E241" s="162"/>
      <c r="F241" s="162"/>
      <c r="G241" s="162"/>
      <c r="H241" s="162"/>
      <c r="I241" s="162"/>
      <c r="J241" s="162"/>
      <c r="K241" s="162"/>
      <c r="L241" s="162"/>
      <c r="M241" s="162"/>
      <c r="N241" s="162"/>
      <c r="O241" s="162"/>
      <c r="P241" s="162"/>
    </row>
    <row r="242" spans="1:16" s="138" customFormat="1" ht="19" x14ac:dyDescent="0.25">
      <c r="A242" s="162"/>
      <c r="B242" s="162"/>
      <c r="C242" s="162"/>
      <c r="D242" s="162"/>
      <c r="E242" s="162"/>
      <c r="F242" s="162"/>
      <c r="G242" s="162"/>
      <c r="H242" s="162"/>
      <c r="I242" s="162"/>
      <c r="J242" s="162"/>
      <c r="K242" s="162"/>
      <c r="L242" s="162"/>
      <c r="M242" s="162"/>
      <c r="N242" s="162"/>
      <c r="O242" s="162"/>
      <c r="P242" s="162"/>
    </row>
    <row r="243" spans="1:16" ht="19" x14ac:dyDescent="0.25">
      <c r="A243" s="126" t="s">
        <v>1005</v>
      </c>
      <c r="B243" s="163"/>
      <c r="C243" s="163"/>
      <c r="D243" s="163"/>
      <c r="E243" s="163"/>
      <c r="F243" s="163"/>
      <c r="G243" s="163"/>
      <c r="H243" s="163"/>
      <c r="I243" s="163"/>
      <c r="J243" s="163"/>
      <c r="K243" s="163"/>
      <c r="L243" s="163"/>
      <c r="M243" s="163"/>
      <c r="N243" s="163"/>
      <c r="O243" s="163"/>
      <c r="P243" s="162"/>
    </row>
    <row r="244" spans="1:16" ht="16" x14ac:dyDescent="0.2">
      <c r="A244" s="127" t="s">
        <v>956</v>
      </c>
      <c r="B244" s="127"/>
      <c r="C244" s="127"/>
      <c r="D244" s="127"/>
      <c r="E244" s="127"/>
      <c r="F244" s="127"/>
      <c r="G244" s="127"/>
      <c r="H244" s="127"/>
      <c r="I244" s="127"/>
      <c r="J244" s="127"/>
      <c r="K244" s="127"/>
      <c r="L244" s="127"/>
      <c r="M244" s="127"/>
      <c r="N244" s="127"/>
      <c r="O244" s="127"/>
      <c r="P244" s="127"/>
    </row>
    <row r="245" spans="1:16" ht="26.25" customHeight="1" x14ac:dyDescent="0.2">
      <c r="A245" s="128" t="s">
        <v>1006</v>
      </c>
      <c r="B245" s="128"/>
      <c r="C245" s="128"/>
      <c r="D245" s="128"/>
      <c r="E245" s="128"/>
      <c r="F245" s="128"/>
      <c r="G245" s="128"/>
      <c r="H245" s="128"/>
      <c r="I245" s="128"/>
      <c r="J245" s="128"/>
      <c r="K245" s="128"/>
      <c r="L245" s="128"/>
      <c r="M245" s="128"/>
      <c r="N245" s="128"/>
      <c r="O245" s="128"/>
      <c r="P245" s="128"/>
    </row>
    <row r="246" spans="1:16" ht="30" customHeight="1" x14ac:dyDescent="0.2">
      <c r="A246" s="129" t="s">
        <v>958</v>
      </c>
      <c r="B246" s="130" t="s">
        <v>959</v>
      </c>
      <c r="C246" s="130"/>
      <c r="D246" s="130"/>
      <c r="E246" s="131" t="s">
        <v>960</v>
      </c>
      <c r="F246" s="132"/>
      <c r="G246" s="132"/>
      <c r="H246" s="132"/>
      <c r="I246" s="132"/>
      <c r="J246" s="132"/>
      <c r="K246" s="132" t="s">
        <v>961</v>
      </c>
      <c r="L246" s="132"/>
      <c r="M246" s="132"/>
      <c r="N246" s="132"/>
      <c r="O246" s="132"/>
      <c r="P246" s="132"/>
    </row>
    <row r="247" spans="1:16" ht="36.75" customHeight="1" x14ac:dyDescent="0.2">
      <c r="A247" s="129"/>
      <c r="B247" s="130"/>
      <c r="C247" s="130"/>
      <c r="D247" s="130"/>
      <c r="E247" s="130" t="s">
        <v>962</v>
      </c>
      <c r="F247" s="130"/>
      <c r="G247" s="130"/>
      <c r="H247" s="133" t="s">
        <v>963</v>
      </c>
      <c r="I247" s="130"/>
      <c r="J247" s="134"/>
      <c r="K247" s="130" t="s">
        <v>964</v>
      </c>
      <c r="L247" s="130"/>
      <c r="M247" s="130"/>
      <c r="N247" s="135" t="s">
        <v>965</v>
      </c>
      <c r="O247" s="135"/>
      <c r="P247" s="135"/>
    </row>
    <row r="248" spans="1:16" x14ac:dyDescent="0.2">
      <c r="A248" s="136" t="s">
        <v>966</v>
      </c>
      <c r="B248" s="137">
        <v>43</v>
      </c>
      <c r="C248" s="138">
        <v>2</v>
      </c>
      <c r="D248" s="140">
        <v>0.75</v>
      </c>
      <c r="E248" s="137">
        <v>1987</v>
      </c>
      <c r="F248" s="138">
        <v>2</v>
      </c>
      <c r="G248" s="140"/>
      <c r="H248" s="137">
        <v>939</v>
      </c>
      <c r="I248" s="138">
        <v>4</v>
      </c>
      <c r="J248" s="140">
        <v>0.25</v>
      </c>
      <c r="K248" s="137">
        <v>2926</v>
      </c>
      <c r="L248" s="138">
        <v>6</v>
      </c>
      <c r="M248" s="140">
        <v>0.25</v>
      </c>
      <c r="N248" s="137">
        <v>2970</v>
      </c>
      <c r="O248" s="138">
        <v>1</v>
      </c>
      <c r="P248" s="140"/>
    </row>
    <row r="249" spans="1:16" x14ac:dyDescent="0.2">
      <c r="A249" s="136" t="s">
        <v>946</v>
      </c>
      <c r="B249" s="137">
        <v>920</v>
      </c>
      <c r="C249" s="138">
        <v>5</v>
      </c>
      <c r="D249" s="140">
        <v>0.75</v>
      </c>
      <c r="E249" s="137"/>
      <c r="F249" s="138"/>
      <c r="G249" s="140"/>
      <c r="H249" s="137">
        <v>17927</v>
      </c>
      <c r="I249" s="138">
        <v>6</v>
      </c>
      <c r="J249" s="140">
        <v>0.25</v>
      </c>
      <c r="K249" s="137">
        <v>17927</v>
      </c>
      <c r="L249" s="138">
        <v>6</v>
      </c>
      <c r="M249" s="140">
        <v>0.25</v>
      </c>
      <c r="N249" s="137">
        <v>18848</v>
      </c>
      <c r="O249" s="138">
        <v>4</v>
      </c>
      <c r="P249" s="140"/>
    </row>
    <row r="250" spans="1:16" x14ac:dyDescent="0.2">
      <c r="A250" s="136" t="s">
        <v>967</v>
      </c>
      <c r="B250" s="137">
        <v>185</v>
      </c>
      <c r="C250" s="138">
        <v>4</v>
      </c>
      <c r="D250" s="140">
        <v>0.75</v>
      </c>
      <c r="E250" s="137">
        <v>173</v>
      </c>
      <c r="F250" s="138">
        <v>1</v>
      </c>
      <c r="G250" s="140"/>
      <c r="H250" s="137">
        <v>2342</v>
      </c>
      <c r="I250" s="138">
        <v>2</v>
      </c>
      <c r="J250" s="140">
        <v>0.25</v>
      </c>
      <c r="K250" s="137">
        <v>2515</v>
      </c>
      <c r="L250" s="138">
        <v>3</v>
      </c>
      <c r="M250" s="140">
        <v>0.25</v>
      </c>
      <c r="N250" s="137">
        <v>2701</v>
      </c>
      <c r="O250" s="138"/>
      <c r="P250" s="140"/>
    </row>
    <row r="251" spans="1:16" x14ac:dyDescent="0.2">
      <c r="A251" s="136" t="s">
        <v>968</v>
      </c>
      <c r="B251" s="137">
        <v>1619</v>
      </c>
      <c r="C251" s="141">
        <v>5</v>
      </c>
      <c r="D251" s="140">
        <v>0.75</v>
      </c>
      <c r="E251" s="137">
        <v>2</v>
      </c>
      <c r="F251" s="138">
        <v>2</v>
      </c>
      <c r="G251" s="140">
        <v>0.25</v>
      </c>
      <c r="H251" s="137">
        <v>22490</v>
      </c>
      <c r="I251" s="141">
        <v>4</v>
      </c>
      <c r="J251" s="140"/>
      <c r="K251" s="137">
        <v>22492</v>
      </c>
      <c r="L251" s="141">
        <v>6</v>
      </c>
      <c r="M251" s="140">
        <v>0.25</v>
      </c>
      <c r="N251" s="137">
        <v>24112</v>
      </c>
      <c r="O251" s="141">
        <v>4</v>
      </c>
      <c r="P251" s="140"/>
    </row>
    <row r="252" spans="1:16" x14ac:dyDescent="0.2">
      <c r="A252" s="136" t="s">
        <v>312</v>
      </c>
      <c r="B252" s="137"/>
      <c r="C252" s="141"/>
      <c r="D252" s="140"/>
      <c r="E252" s="137"/>
      <c r="F252" s="138"/>
      <c r="G252" s="140"/>
      <c r="H252" s="137"/>
      <c r="I252" s="138"/>
      <c r="J252" s="140"/>
      <c r="K252" s="137"/>
      <c r="L252" s="138"/>
      <c r="M252" s="140"/>
      <c r="N252" s="137"/>
      <c r="O252" s="141"/>
      <c r="P252" s="140"/>
    </row>
    <row r="253" spans="1:16" x14ac:dyDescent="0.2">
      <c r="A253" s="136" t="s">
        <v>969</v>
      </c>
      <c r="B253" s="137">
        <v>262</v>
      </c>
      <c r="C253" s="141">
        <v>6</v>
      </c>
      <c r="D253" s="140">
        <v>0.25</v>
      </c>
      <c r="E253" s="137">
        <v>206</v>
      </c>
      <c r="F253" s="141">
        <v>6</v>
      </c>
      <c r="G253" s="140">
        <v>0.25</v>
      </c>
      <c r="H253" s="137">
        <v>5</v>
      </c>
      <c r="I253" s="141"/>
      <c r="J253" s="140">
        <v>0.25</v>
      </c>
      <c r="K253" s="137">
        <v>211</v>
      </c>
      <c r="L253" s="141">
        <v>6</v>
      </c>
      <c r="M253" s="140">
        <v>0.5</v>
      </c>
      <c r="N253" s="137">
        <v>474</v>
      </c>
      <c r="O253" s="141">
        <v>4</v>
      </c>
      <c r="P253" s="140">
        <v>0.75</v>
      </c>
    </row>
    <row r="254" spans="1:16" x14ac:dyDescent="0.2">
      <c r="A254" s="136" t="s">
        <v>970</v>
      </c>
      <c r="B254" s="137">
        <v>1346</v>
      </c>
      <c r="C254" s="141">
        <v>1</v>
      </c>
      <c r="D254" s="140">
        <v>0.25</v>
      </c>
      <c r="E254" s="137"/>
      <c r="F254" s="141">
        <v>2</v>
      </c>
      <c r="G254" s="140">
        <v>0.25</v>
      </c>
      <c r="H254" s="137">
        <v>214</v>
      </c>
      <c r="I254" s="141">
        <v>7</v>
      </c>
      <c r="J254" s="140"/>
      <c r="K254" s="137">
        <v>215</v>
      </c>
      <c r="L254" s="141">
        <v>1</v>
      </c>
      <c r="M254" s="140">
        <v>0.25</v>
      </c>
      <c r="N254" s="137">
        <v>1561</v>
      </c>
      <c r="O254" s="141">
        <v>2</v>
      </c>
      <c r="P254" s="140">
        <v>0.5</v>
      </c>
    </row>
    <row r="255" spans="1:16" x14ac:dyDescent="0.2">
      <c r="A255" s="136" t="s">
        <v>971</v>
      </c>
      <c r="B255" s="137">
        <v>73</v>
      </c>
      <c r="C255" s="141">
        <v>4</v>
      </c>
      <c r="D255" s="140">
        <v>0.75</v>
      </c>
      <c r="E255" s="137"/>
      <c r="F255" s="141"/>
      <c r="G255" s="140"/>
      <c r="H255" s="137">
        <v>125</v>
      </c>
      <c r="I255" s="141"/>
      <c r="J255" s="140"/>
      <c r="K255" s="137">
        <v>125</v>
      </c>
      <c r="L255" s="141"/>
      <c r="M255" s="140"/>
      <c r="N255" s="137">
        <v>198</v>
      </c>
      <c r="O255" s="141">
        <v>4</v>
      </c>
      <c r="P255" s="140">
        <v>0.75</v>
      </c>
    </row>
    <row r="256" spans="1:16" x14ac:dyDescent="0.2">
      <c r="A256" s="136" t="s">
        <v>1001</v>
      </c>
      <c r="B256" s="137">
        <v>857</v>
      </c>
      <c r="C256" s="141">
        <v>6</v>
      </c>
      <c r="D256" s="140">
        <v>0.5</v>
      </c>
      <c r="E256" s="137"/>
      <c r="F256" s="141"/>
      <c r="G256" s="140"/>
      <c r="H256" s="137">
        <v>493</v>
      </c>
      <c r="I256" s="141">
        <v>7</v>
      </c>
      <c r="J256" s="140"/>
      <c r="K256" s="137">
        <v>493</v>
      </c>
      <c r="L256" s="141">
        <v>7</v>
      </c>
      <c r="M256" s="140"/>
      <c r="N256" s="137">
        <v>1351</v>
      </c>
      <c r="O256" s="141">
        <v>5</v>
      </c>
      <c r="P256" s="140">
        <v>0.5</v>
      </c>
    </row>
    <row r="257" spans="1:16" x14ac:dyDescent="0.2">
      <c r="A257" s="136" t="s">
        <v>973</v>
      </c>
      <c r="B257" s="137">
        <v>11</v>
      </c>
      <c r="C257" s="141"/>
      <c r="D257" s="140">
        <v>0.25</v>
      </c>
      <c r="E257" s="137">
        <v>86</v>
      </c>
      <c r="F257" s="141">
        <v>7</v>
      </c>
      <c r="G257" s="140">
        <v>0.75</v>
      </c>
      <c r="H257" s="137"/>
      <c r="I257" s="141"/>
      <c r="J257" s="140"/>
      <c r="K257" s="137">
        <v>86</v>
      </c>
      <c r="L257" s="141">
        <v>7</v>
      </c>
      <c r="M257" s="140">
        <v>0.75</v>
      </c>
      <c r="N257" s="137">
        <v>98</v>
      </c>
      <c r="O257" s="141"/>
      <c r="P257" s="140"/>
    </row>
    <row r="258" spans="1:16" x14ac:dyDescent="0.2">
      <c r="A258" s="136" t="s">
        <v>974</v>
      </c>
      <c r="B258" s="137">
        <v>436</v>
      </c>
      <c r="C258" s="141">
        <v>2</v>
      </c>
      <c r="D258" s="140"/>
      <c r="E258" s="137">
        <v>500</v>
      </c>
      <c r="F258" s="141"/>
      <c r="G258" s="140"/>
      <c r="H258" s="137">
        <v>727</v>
      </c>
      <c r="I258" s="141"/>
      <c r="J258" s="140"/>
      <c r="K258" s="137">
        <v>1227</v>
      </c>
      <c r="L258" s="141"/>
      <c r="M258" s="140"/>
      <c r="N258" s="137">
        <v>1663</v>
      </c>
      <c r="O258" s="141">
        <v>2</v>
      </c>
      <c r="P258" s="140"/>
    </row>
    <row r="259" spans="1:16" x14ac:dyDescent="0.2">
      <c r="A259" s="136" t="s">
        <v>975</v>
      </c>
      <c r="B259" s="137">
        <v>607</v>
      </c>
      <c r="C259" s="141">
        <v>4</v>
      </c>
      <c r="D259" s="140"/>
      <c r="E259" s="137">
        <v>15</v>
      </c>
      <c r="F259" s="141"/>
      <c r="G259" s="140"/>
      <c r="H259" s="137">
        <v>2313</v>
      </c>
      <c r="I259" s="141"/>
      <c r="J259" s="140">
        <v>0.5</v>
      </c>
      <c r="K259" s="137">
        <v>2328</v>
      </c>
      <c r="L259" s="141"/>
      <c r="M259" s="140">
        <v>0.5</v>
      </c>
      <c r="N259" s="137">
        <v>2935</v>
      </c>
      <c r="O259" s="141">
        <v>4</v>
      </c>
      <c r="P259" s="140">
        <v>0.5</v>
      </c>
    </row>
    <row r="260" spans="1:16" x14ac:dyDescent="0.2">
      <c r="A260" s="136" t="s">
        <v>313</v>
      </c>
      <c r="B260" s="137"/>
      <c r="C260" s="141"/>
      <c r="D260" s="140"/>
      <c r="E260" s="137"/>
      <c r="F260" s="141"/>
      <c r="G260" s="140"/>
      <c r="H260" s="137"/>
      <c r="I260" s="141"/>
      <c r="J260" s="140"/>
      <c r="K260" s="137"/>
      <c r="L260" s="141"/>
      <c r="M260" s="140"/>
      <c r="N260" s="137"/>
      <c r="O260" s="141"/>
      <c r="P260" s="140"/>
    </row>
    <row r="261" spans="1:16" x14ac:dyDescent="0.2">
      <c r="A261" s="136" t="s">
        <v>976</v>
      </c>
      <c r="B261" s="137">
        <v>175</v>
      </c>
      <c r="C261" s="141"/>
      <c r="D261" s="140">
        <v>0.75</v>
      </c>
      <c r="E261" s="137">
        <v>243</v>
      </c>
      <c r="F261" s="141">
        <v>1</v>
      </c>
      <c r="G261" s="140"/>
      <c r="H261" s="137">
        <v>242</v>
      </c>
      <c r="I261" s="141"/>
      <c r="J261" s="140">
        <v>0.5</v>
      </c>
      <c r="K261" s="137">
        <v>485</v>
      </c>
      <c r="L261" s="141">
        <v>1</v>
      </c>
      <c r="M261" s="140">
        <v>0.5</v>
      </c>
      <c r="N261" s="137">
        <v>660</v>
      </c>
      <c r="O261" s="141">
        <v>2</v>
      </c>
      <c r="P261" s="140">
        <v>0.25</v>
      </c>
    </row>
    <row r="262" spans="1:16" x14ac:dyDescent="0.2">
      <c r="A262" s="136" t="s">
        <v>977</v>
      </c>
      <c r="B262" s="137">
        <v>2627</v>
      </c>
      <c r="C262" s="141">
        <v>7</v>
      </c>
      <c r="D262" s="140"/>
      <c r="E262" s="137">
        <v>215</v>
      </c>
      <c r="F262" s="141">
        <v>2</v>
      </c>
      <c r="G262" s="140">
        <v>0.75</v>
      </c>
      <c r="H262" s="137">
        <v>269</v>
      </c>
      <c r="I262" s="141">
        <v>6</v>
      </c>
      <c r="J262" s="140">
        <v>0.75</v>
      </c>
      <c r="K262" s="137">
        <v>485</v>
      </c>
      <c r="L262" s="141">
        <v>1</v>
      </c>
      <c r="M262" s="140">
        <v>0.5</v>
      </c>
      <c r="N262" s="137">
        <v>3113</v>
      </c>
      <c r="O262" s="141"/>
      <c r="P262" s="140">
        <v>0.5</v>
      </c>
    </row>
    <row r="263" spans="1:16" x14ac:dyDescent="0.2">
      <c r="A263" s="136" t="s">
        <v>978</v>
      </c>
      <c r="B263" s="137">
        <v>737</v>
      </c>
      <c r="C263" s="141">
        <v>7</v>
      </c>
      <c r="D263" s="140"/>
      <c r="E263" s="137">
        <v>26</v>
      </c>
      <c r="F263" s="141">
        <v>7</v>
      </c>
      <c r="G263" s="140">
        <v>0.25</v>
      </c>
      <c r="H263" s="137">
        <v>11467</v>
      </c>
      <c r="I263" s="141">
        <v>6</v>
      </c>
      <c r="J263" s="140"/>
      <c r="K263" s="137">
        <v>11494</v>
      </c>
      <c r="L263" s="141">
        <v>5</v>
      </c>
      <c r="M263" s="140">
        <v>0.25</v>
      </c>
      <c r="N263" s="137">
        <v>12232</v>
      </c>
      <c r="O263" s="141">
        <v>4</v>
      </c>
      <c r="P263" s="140">
        <v>0.25</v>
      </c>
    </row>
    <row r="264" spans="1:16" x14ac:dyDescent="0.2">
      <c r="A264" s="136" t="s">
        <v>979</v>
      </c>
      <c r="B264" s="137">
        <v>283</v>
      </c>
      <c r="C264" s="141">
        <v>4</v>
      </c>
      <c r="D264" s="140">
        <v>0.5</v>
      </c>
      <c r="E264" s="137"/>
      <c r="F264" s="141"/>
      <c r="G264" s="140"/>
      <c r="H264" s="137">
        <v>2658</v>
      </c>
      <c r="I264" s="141">
        <v>7</v>
      </c>
      <c r="J264" s="140"/>
      <c r="K264" s="137">
        <v>2658</v>
      </c>
      <c r="L264" s="141">
        <v>7</v>
      </c>
      <c r="M264" s="140"/>
      <c r="N264" s="137">
        <v>2942</v>
      </c>
      <c r="O264" s="141">
        <v>3</v>
      </c>
      <c r="P264" s="140">
        <v>0.5</v>
      </c>
    </row>
    <row r="265" spans="1:16" x14ac:dyDescent="0.2">
      <c r="A265" s="136" t="s">
        <v>980</v>
      </c>
      <c r="B265" s="137"/>
      <c r="C265" s="141"/>
      <c r="D265" s="140"/>
      <c r="E265" s="137"/>
      <c r="F265" s="141"/>
      <c r="G265" s="140"/>
      <c r="H265" s="137">
        <v>3839</v>
      </c>
      <c r="I265" s="141">
        <v>7</v>
      </c>
      <c r="J265" s="140"/>
      <c r="K265" s="137">
        <v>3839</v>
      </c>
      <c r="L265" s="141">
        <v>7</v>
      </c>
      <c r="M265" s="140"/>
      <c r="N265" s="137">
        <v>3839</v>
      </c>
      <c r="O265" s="141">
        <v>7</v>
      </c>
      <c r="P265" s="140"/>
    </row>
    <row r="266" spans="1:16" x14ac:dyDescent="0.2">
      <c r="A266" s="136" t="s">
        <v>981</v>
      </c>
      <c r="B266" s="137">
        <v>6</v>
      </c>
      <c r="C266" s="141">
        <v>5</v>
      </c>
      <c r="D266" s="140">
        <v>0.75</v>
      </c>
      <c r="E266" s="137">
        <v>241</v>
      </c>
      <c r="F266" s="141">
        <v>7</v>
      </c>
      <c r="G266" s="140">
        <v>0.75</v>
      </c>
      <c r="H266" s="137">
        <v>1574</v>
      </c>
      <c r="I266" s="141"/>
      <c r="J266" s="140">
        <v>0.75</v>
      </c>
      <c r="K266" s="137">
        <v>1816</v>
      </c>
      <c r="L266" s="141"/>
      <c r="M266" s="140">
        <v>0.5</v>
      </c>
      <c r="N266" s="137">
        <v>1822</v>
      </c>
      <c r="O266" s="141">
        <v>6</v>
      </c>
      <c r="P266" s="140">
        <v>0.25</v>
      </c>
    </row>
    <row r="267" spans="1:16" x14ac:dyDescent="0.2">
      <c r="A267" s="136" t="s">
        <v>1002</v>
      </c>
      <c r="B267" s="137">
        <v>900</v>
      </c>
      <c r="C267" s="141">
        <v>2</v>
      </c>
      <c r="D267" s="140">
        <v>0.5</v>
      </c>
      <c r="E267" s="137">
        <v>676</v>
      </c>
      <c r="F267" s="141">
        <v>4</v>
      </c>
      <c r="G267" s="140">
        <v>0.5</v>
      </c>
      <c r="H267" s="137">
        <v>127</v>
      </c>
      <c r="I267" s="141">
        <v>7</v>
      </c>
      <c r="J267" s="140">
        <v>0.25</v>
      </c>
      <c r="K267" s="137">
        <v>804</v>
      </c>
      <c r="L267" s="141">
        <v>3</v>
      </c>
      <c r="M267" s="140">
        <v>0.75</v>
      </c>
      <c r="N267" s="137">
        <v>1704</v>
      </c>
      <c r="O267" s="141">
        <v>6</v>
      </c>
      <c r="P267" s="140">
        <v>0.25</v>
      </c>
    </row>
    <row r="268" spans="1:16" x14ac:dyDescent="0.2">
      <c r="A268" s="142" t="s">
        <v>434</v>
      </c>
      <c r="B268" s="143">
        <v>11095</v>
      </c>
      <c r="C268" s="144">
        <v>7</v>
      </c>
      <c r="D268" s="145">
        <v>0.5</v>
      </c>
      <c r="E268" s="143">
        <v>4375</v>
      </c>
      <c r="F268" s="144">
        <v>4</v>
      </c>
      <c r="G268" s="145">
        <v>0.75</v>
      </c>
      <c r="H268" s="143">
        <v>67759</v>
      </c>
      <c r="I268" s="144">
        <v>2</v>
      </c>
      <c r="J268" s="145">
        <v>0.75</v>
      </c>
      <c r="K268" s="143">
        <v>72134</v>
      </c>
      <c r="L268" s="144">
        <v>7</v>
      </c>
      <c r="M268" s="145">
        <v>0.5</v>
      </c>
      <c r="N268" s="143">
        <v>83230</v>
      </c>
      <c r="O268" s="144">
        <v>7</v>
      </c>
      <c r="P268" s="145"/>
    </row>
    <row r="269" spans="1:16" x14ac:dyDescent="0.2">
      <c r="A269" s="142"/>
      <c r="B269" s="146">
        <f t="shared" ref="B269:P269" si="7">+SUM(B248:B267)</f>
        <v>11087</v>
      </c>
      <c r="C269" s="147">
        <f t="shared" si="7"/>
        <v>64</v>
      </c>
      <c r="D269" s="148">
        <f t="shared" si="7"/>
        <v>7.5</v>
      </c>
      <c r="E269" s="146">
        <f t="shared" si="7"/>
        <v>4370</v>
      </c>
      <c r="F269" s="147">
        <f t="shared" si="7"/>
        <v>41</v>
      </c>
      <c r="G269" s="148">
        <f t="shared" si="7"/>
        <v>3.75</v>
      </c>
      <c r="H269" s="146">
        <f t="shared" si="7"/>
        <v>67751</v>
      </c>
      <c r="I269" s="147">
        <f t="shared" si="7"/>
        <v>63</v>
      </c>
      <c r="J269" s="148">
        <f t="shared" si="7"/>
        <v>3.75</v>
      </c>
      <c r="K269" s="146">
        <f t="shared" si="7"/>
        <v>72126</v>
      </c>
      <c r="L269" s="147">
        <f t="shared" si="7"/>
        <v>66</v>
      </c>
      <c r="M269" s="148">
        <f t="shared" si="7"/>
        <v>5.5</v>
      </c>
      <c r="N269" s="146">
        <f t="shared" si="7"/>
        <v>83223</v>
      </c>
      <c r="O269" s="147">
        <f t="shared" si="7"/>
        <v>58</v>
      </c>
      <c r="P269" s="148">
        <f t="shared" si="7"/>
        <v>5</v>
      </c>
    </row>
    <row r="270" spans="1:16" x14ac:dyDescent="0.2">
      <c r="A270" s="155" t="s">
        <v>1003</v>
      </c>
      <c r="B270" s="156"/>
      <c r="C270" s="156"/>
      <c r="D270" s="156"/>
      <c r="E270" s="156"/>
      <c r="F270" s="156"/>
      <c r="G270" s="156"/>
      <c r="H270" s="156"/>
      <c r="I270" s="156"/>
      <c r="J270" s="156"/>
      <c r="K270" s="156"/>
      <c r="L270" s="156"/>
      <c r="M270" s="156"/>
      <c r="N270" s="156"/>
      <c r="O270" s="156"/>
      <c r="P270" s="157"/>
    </row>
    <row r="271" spans="1:16" ht="19" x14ac:dyDescent="0.25">
      <c r="A271" s="158" t="s">
        <v>1004</v>
      </c>
      <c r="B271" s="159"/>
      <c r="C271" s="159"/>
      <c r="D271" s="159"/>
      <c r="E271" s="159"/>
      <c r="F271" s="159"/>
      <c r="G271" s="159"/>
      <c r="H271" s="159"/>
      <c r="I271" s="159"/>
      <c r="J271" s="159"/>
      <c r="K271" s="159"/>
      <c r="L271" s="159"/>
      <c r="M271" s="159"/>
      <c r="N271" s="159"/>
      <c r="O271" s="159"/>
      <c r="P271" s="160"/>
    </row>
    <row r="276" spans="1:16" x14ac:dyDescent="0.2">
      <c r="A276" s="126" t="s">
        <v>1007</v>
      </c>
    </row>
    <row r="277" spans="1:16" ht="16" x14ac:dyDescent="0.2">
      <c r="A277" s="127" t="s">
        <v>956</v>
      </c>
      <c r="B277" s="127"/>
      <c r="C277" s="127"/>
      <c r="D277" s="127"/>
      <c r="E277" s="127"/>
      <c r="F277" s="127"/>
      <c r="G277" s="127"/>
      <c r="H277" s="127"/>
      <c r="I277" s="127"/>
      <c r="J277" s="127"/>
      <c r="K277" s="127"/>
      <c r="L277" s="127"/>
      <c r="M277" s="127"/>
      <c r="N277" s="127"/>
      <c r="O277" s="127"/>
      <c r="P277" s="127"/>
    </row>
    <row r="278" spans="1:16" ht="26.25" customHeight="1" x14ac:dyDescent="0.2">
      <c r="A278" s="128" t="s">
        <v>1008</v>
      </c>
      <c r="B278" s="128"/>
      <c r="C278" s="128"/>
      <c r="D278" s="128"/>
      <c r="E278" s="128"/>
      <c r="F278" s="128"/>
      <c r="G278" s="128"/>
      <c r="H278" s="128"/>
      <c r="I278" s="128"/>
      <c r="J278" s="128"/>
      <c r="K278" s="128"/>
      <c r="L278" s="128"/>
      <c r="M278" s="128"/>
      <c r="N278" s="128"/>
      <c r="O278" s="128"/>
      <c r="P278" s="128"/>
    </row>
    <row r="279" spans="1:16" ht="30" customHeight="1" x14ac:dyDescent="0.2">
      <c r="A279" s="129" t="s">
        <v>958</v>
      </c>
      <c r="B279" s="130" t="s">
        <v>959</v>
      </c>
      <c r="C279" s="130"/>
      <c r="D279" s="130"/>
      <c r="E279" s="131" t="s">
        <v>960</v>
      </c>
      <c r="F279" s="132"/>
      <c r="G279" s="132"/>
      <c r="H279" s="132"/>
      <c r="I279" s="132"/>
      <c r="J279" s="132"/>
      <c r="K279" s="132" t="s">
        <v>961</v>
      </c>
      <c r="L279" s="132"/>
      <c r="M279" s="132"/>
      <c r="N279" s="132"/>
      <c r="O279" s="132"/>
      <c r="P279" s="132"/>
    </row>
    <row r="280" spans="1:16" ht="36.75" customHeight="1" x14ac:dyDescent="0.2">
      <c r="A280" s="129"/>
      <c r="B280" s="130"/>
      <c r="C280" s="130"/>
      <c r="D280" s="130"/>
      <c r="E280" s="130" t="s">
        <v>962</v>
      </c>
      <c r="F280" s="130"/>
      <c r="G280" s="130"/>
      <c r="H280" s="133" t="s">
        <v>963</v>
      </c>
      <c r="I280" s="130"/>
      <c r="J280" s="134"/>
      <c r="K280" s="130" t="s">
        <v>964</v>
      </c>
      <c r="L280" s="130"/>
      <c r="M280" s="130"/>
      <c r="N280" s="135" t="s">
        <v>965</v>
      </c>
      <c r="O280" s="135"/>
      <c r="P280" s="135"/>
    </row>
    <row r="281" spans="1:16" x14ac:dyDescent="0.2">
      <c r="A281" s="136" t="s">
        <v>966</v>
      </c>
      <c r="B281" s="137">
        <v>3638</v>
      </c>
      <c r="C281" s="138">
        <v>6</v>
      </c>
      <c r="D281" s="140">
        <v>0.25</v>
      </c>
      <c r="E281" s="137">
        <v>212</v>
      </c>
      <c r="F281" s="138"/>
      <c r="G281" s="140"/>
      <c r="H281" s="137">
        <v>4048</v>
      </c>
      <c r="I281" s="138">
        <v>7</v>
      </c>
      <c r="J281" s="140">
        <v>0.5</v>
      </c>
      <c r="K281" s="137">
        <v>4260</v>
      </c>
      <c r="L281" s="138">
        <v>7</v>
      </c>
      <c r="M281" s="140">
        <v>0.5</v>
      </c>
      <c r="N281" s="137">
        <v>7899</v>
      </c>
      <c r="O281" s="138">
        <v>5</v>
      </c>
      <c r="P281" s="140">
        <v>0.75</v>
      </c>
    </row>
    <row r="282" spans="1:16" x14ac:dyDescent="0.2">
      <c r="A282" s="136" t="s">
        <v>946</v>
      </c>
      <c r="B282" s="137">
        <v>7703</v>
      </c>
      <c r="C282" s="138">
        <v>2</v>
      </c>
      <c r="D282" s="140">
        <v>0.5</v>
      </c>
      <c r="E282" s="137"/>
      <c r="F282" s="138"/>
      <c r="G282" s="140"/>
      <c r="H282" s="137">
        <v>3725</v>
      </c>
      <c r="I282" s="138">
        <v>2</v>
      </c>
      <c r="J282" s="140">
        <v>0.5</v>
      </c>
      <c r="K282" s="137">
        <v>3725</v>
      </c>
      <c r="L282" s="138">
        <v>2</v>
      </c>
      <c r="M282" s="140">
        <v>0.5</v>
      </c>
      <c r="N282" s="137">
        <v>11428</v>
      </c>
      <c r="O282" s="138">
        <v>5</v>
      </c>
      <c r="P282" s="140"/>
    </row>
    <row r="283" spans="1:16" x14ac:dyDescent="0.2">
      <c r="A283" s="136" t="s">
        <v>967</v>
      </c>
      <c r="B283" s="137">
        <v>806</v>
      </c>
      <c r="C283" s="138">
        <v>7</v>
      </c>
      <c r="D283" s="140"/>
      <c r="E283" s="137"/>
      <c r="F283" s="138"/>
      <c r="G283" s="140"/>
      <c r="H283" s="137">
        <v>1163</v>
      </c>
      <c r="I283" s="138">
        <v>1</v>
      </c>
      <c r="J283" s="140">
        <v>0.5</v>
      </c>
      <c r="K283" s="137">
        <v>1163</v>
      </c>
      <c r="L283" s="138">
        <v>1</v>
      </c>
      <c r="M283" s="140">
        <v>0.5</v>
      </c>
      <c r="N283" s="137">
        <v>1970</v>
      </c>
      <c r="O283" s="138"/>
      <c r="P283" s="140">
        <v>0.5</v>
      </c>
    </row>
    <row r="284" spans="1:16" x14ac:dyDescent="0.2">
      <c r="A284" s="136" t="s">
        <v>968</v>
      </c>
      <c r="B284" s="137">
        <v>6017</v>
      </c>
      <c r="C284" s="141">
        <v>7</v>
      </c>
      <c r="D284" s="140">
        <v>0.75</v>
      </c>
      <c r="E284" s="137"/>
      <c r="F284" s="138"/>
      <c r="G284" s="140"/>
      <c r="H284" s="137"/>
      <c r="I284" s="138"/>
      <c r="J284" s="140"/>
      <c r="K284" s="137"/>
      <c r="L284" s="138"/>
      <c r="M284" s="140"/>
      <c r="N284" s="137">
        <v>6017</v>
      </c>
      <c r="O284" s="141">
        <v>7</v>
      </c>
      <c r="P284" s="140">
        <v>0.75</v>
      </c>
    </row>
    <row r="285" spans="1:16" x14ac:dyDescent="0.2">
      <c r="A285" s="136" t="s">
        <v>312</v>
      </c>
      <c r="B285" s="137"/>
      <c r="C285" s="138"/>
      <c r="D285" s="140"/>
      <c r="E285" s="137"/>
      <c r="F285" s="138"/>
      <c r="G285" s="140"/>
      <c r="H285" s="137"/>
      <c r="I285" s="138"/>
      <c r="J285" s="140"/>
      <c r="K285" s="137"/>
      <c r="L285" s="138"/>
      <c r="M285" s="140"/>
      <c r="N285" s="137"/>
      <c r="O285" s="141"/>
      <c r="P285" s="140"/>
    </row>
    <row r="286" spans="1:16" x14ac:dyDescent="0.2">
      <c r="A286" s="136" t="s">
        <v>969</v>
      </c>
      <c r="B286" s="137">
        <v>2116</v>
      </c>
      <c r="C286" s="141">
        <v>5</v>
      </c>
      <c r="D286" s="140">
        <v>0.25</v>
      </c>
      <c r="E286" s="137">
        <v>270</v>
      </c>
      <c r="F286" s="141">
        <v>2</v>
      </c>
      <c r="G286" s="140"/>
      <c r="H286" s="137">
        <v>252</v>
      </c>
      <c r="I286" s="141">
        <v>1</v>
      </c>
      <c r="J286" s="140"/>
      <c r="K286" s="137">
        <v>522</v>
      </c>
      <c r="L286" s="141">
        <v>3</v>
      </c>
      <c r="M286" s="140"/>
      <c r="N286" s="137">
        <v>2639</v>
      </c>
      <c r="O286" s="141"/>
      <c r="P286" s="140">
        <v>0.25</v>
      </c>
    </row>
    <row r="287" spans="1:16" x14ac:dyDescent="0.2">
      <c r="A287" s="136" t="s">
        <v>970</v>
      </c>
      <c r="B287" s="137">
        <v>1360</v>
      </c>
      <c r="C287" s="141">
        <v>7</v>
      </c>
      <c r="D287" s="140">
        <v>0.25</v>
      </c>
      <c r="E287" s="137"/>
      <c r="F287" s="141"/>
      <c r="G287" s="140"/>
      <c r="H287" s="137">
        <v>526</v>
      </c>
      <c r="I287" s="141">
        <v>5</v>
      </c>
      <c r="J287" s="140">
        <v>0.5</v>
      </c>
      <c r="K287" s="137">
        <v>526</v>
      </c>
      <c r="L287" s="141">
        <v>5</v>
      </c>
      <c r="M287" s="140">
        <v>0.5</v>
      </c>
      <c r="N287" s="137">
        <v>1887</v>
      </c>
      <c r="O287" s="141">
        <v>4</v>
      </c>
      <c r="P287" s="140">
        <v>0.75</v>
      </c>
    </row>
    <row r="288" spans="1:16" x14ac:dyDescent="0.2">
      <c r="A288" s="136" t="s">
        <v>971</v>
      </c>
      <c r="B288" s="137">
        <v>1963</v>
      </c>
      <c r="C288" s="141">
        <v>7</v>
      </c>
      <c r="D288" s="140">
        <v>0.25</v>
      </c>
      <c r="E288" s="137">
        <v>170</v>
      </c>
      <c r="F288" s="141"/>
      <c r="G288" s="140"/>
      <c r="H288" s="137">
        <v>1267</v>
      </c>
      <c r="I288" s="141">
        <v>6</v>
      </c>
      <c r="J288" s="140">
        <v>0.75</v>
      </c>
      <c r="K288" s="137">
        <v>1437</v>
      </c>
      <c r="L288" s="141">
        <v>6</v>
      </c>
      <c r="M288" s="140">
        <v>0.75</v>
      </c>
      <c r="N288" s="137">
        <v>3401</v>
      </c>
      <c r="O288" s="141">
        <v>6</v>
      </c>
      <c r="P288" s="140"/>
    </row>
    <row r="289" spans="1:16" x14ac:dyDescent="0.2">
      <c r="A289" s="136" t="s">
        <v>1001</v>
      </c>
      <c r="B289" s="137">
        <v>2094</v>
      </c>
      <c r="C289" s="141">
        <v>6</v>
      </c>
      <c r="D289" s="140">
        <v>0.25</v>
      </c>
      <c r="E289" s="137"/>
      <c r="F289" s="141"/>
      <c r="G289" s="140"/>
      <c r="H289" s="137"/>
      <c r="I289" s="141"/>
      <c r="J289" s="140"/>
      <c r="K289" s="137"/>
      <c r="L289" s="141"/>
      <c r="M289" s="140"/>
      <c r="N289" s="137">
        <v>2094</v>
      </c>
      <c r="O289" s="141">
        <v>6</v>
      </c>
      <c r="P289" s="140">
        <v>0.25</v>
      </c>
    </row>
    <row r="290" spans="1:16" x14ac:dyDescent="0.2">
      <c r="A290" s="136" t="s">
        <v>973</v>
      </c>
      <c r="B290" s="137">
        <v>1109</v>
      </c>
      <c r="C290" s="141">
        <v>1</v>
      </c>
      <c r="D290" s="140">
        <v>0.75</v>
      </c>
      <c r="E290" s="137">
        <v>11</v>
      </c>
      <c r="F290" s="141">
        <v>1</v>
      </c>
      <c r="G290" s="140">
        <v>0.25</v>
      </c>
      <c r="H290" s="137">
        <v>339</v>
      </c>
      <c r="I290" s="141">
        <v>2</v>
      </c>
      <c r="J290" s="140">
        <v>0.25</v>
      </c>
      <c r="K290" s="137">
        <v>350</v>
      </c>
      <c r="L290" s="141">
        <v>3</v>
      </c>
      <c r="M290" s="140">
        <v>0.5</v>
      </c>
      <c r="N290" s="137">
        <v>1459</v>
      </c>
      <c r="O290" s="141">
        <v>5</v>
      </c>
      <c r="P290" s="140">
        <v>0.25</v>
      </c>
    </row>
    <row r="291" spans="1:16" x14ac:dyDescent="0.2">
      <c r="A291" s="136" t="s">
        <v>974</v>
      </c>
      <c r="B291" s="137">
        <v>8345</v>
      </c>
      <c r="C291" s="141">
        <v>1</v>
      </c>
      <c r="D291" s="140">
        <v>0.5</v>
      </c>
      <c r="E291" s="137"/>
      <c r="F291" s="141"/>
      <c r="G291" s="140"/>
      <c r="H291" s="137">
        <v>40</v>
      </c>
      <c r="I291" s="141">
        <v>4</v>
      </c>
      <c r="J291" s="140">
        <v>0.5</v>
      </c>
      <c r="K291" s="137">
        <v>40</v>
      </c>
      <c r="L291" s="141">
        <v>4</v>
      </c>
      <c r="M291" s="140">
        <v>0.5</v>
      </c>
      <c r="N291" s="137">
        <v>8385</v>
      </c>
      <c r="O291" s="141">
        <v>6</v>
      </c>
      <c r="P291" s="140"/>
    </row>
    <row r="292" spans="1:16" x14ac:dyDescent="0.2">
      <c r="A292" s="136" t="s">
        <v>975</v>
      </c>
      <c r="B292" s="137">
        <v>4715</v>
      </c>
      <c r="C292" s="141">
        <v>2</v>
      </c>
      <c r="D292" s="140">
        <v>0.5</v>
      </c>
      <c r="E292" s="137"/>
      <c r="F292" s="141"/>
      <c r="G292" s="140"/>
      <c r="H292" s="137">
        <v>697</v>
      </c>
      <c r="I292" s="141">
        <v>2</v>
      </c>
      <c r="J292" s="140">
        <v>0.5</v>
      </c>
      <c r="K292" s="137">
        <v>697</v>
      </c>
      <c r="L292" s="141">
        <v>2</v>
      </c>
      <c r="M292" s="140">
        <v>0.5</v>
      </c>
      <c r="N292" s="137">
        <v>5412</v>
      </c>
      <c r="O292" s="141">
        <v>5</v>
      </c>
      <c r="P292" s="140"/>
    </row>
    <row r="293" spans="1:16" x14ac:dyDescent="0.2">
      <c r="A293" s="136" t="s">
        <v>313</v>
      </c>
      <c r="B293" s="137"/>
      <c r="C293" s="141"/>
      <c r="D293" s="140"/>
      <c r="E293" s="137"/>
      <c r="F293" s="141"/>
      <c r="G293" s="140"/>
      <c r="H293" s="137"/>
      <c r="I293" s="141"/>
      <c r="J293" s="140"/>
      <c r="K293" s="137"/>
      <c r="L293" s="141"/>
      <c r="M293" s="140"/>
      <c r="N293" s="137"/>
      <c r="O293" s="141"/>
      <c r="P293" s="140"/>
    </row>
    <row r="294" spans="1:16" x14ac:dyDescent="0.2">
      <c r="A294" s="136" t="s">
        <v>976</v>
      </c>
      <c r="B294" s="137">
        <v>2312</v>
      </c>
      <c r="C294" s="141">
        <v>5</v>
      </c>
      <c r="D294" s="140">
        <v>0.5</v>
      </c>
      <c r="E294" s="137"/>
      <c r="F294" s="141"/>
      <c r="G294" s="140"/>
      <c r="H294" s="137">
        <v>12134</v>
      </c>
      <c r="I294" s="141">
        <v>2</v>
      </c>
      <c r="J294" s="140"/>
      <c r="K294" s="137">
        <v>12134</v>
      </c>
      <c r="L294" s="141">
        <v>2</v>
      </c>
      <c r="M294" s="140"/>
      <c r="N294" s="137">
        <v>14446</v>
      </c>
      <c r="O294" s="141">
        <v>7</v>
      </c>
      <c r="P294" s="140">
        <v>0.5</v>
      </c>
    </row>
    <row r="295" spans="1:16" x14ac:dyDescent="0.2">
      <c r="A295" s="136" t="s">
        <v>977</v>
      </c>
      <c r="B295" s="137">
        <v>2927</v>
      </c>
      <c r="C295" s="141">
        <v>1</v>
      </c>
      <c r="D295" s="140">
        <v>0.25</v>
      </c>
      <c r="E295" s="137"/>
      <c r="F295" s="141"/>
      <c r="G295" s="140"/>
      <c r="H295" s="137"/>
      <c r="I295" s="141"/>
      <c r="J295" s="140"/>
      <c r="K295" s="137"/>
      <c r="L295" s="141"/>
      <c r="M295" s="140"/>
      <c r="N295" s="137">
        <v>2927</v>
      </c>
      <c r="O295" s="141">
        <v>1</v>
      </c>
      <c r="P295" s="140">
        <v>0.25</v>
      </c>
    </row>
    <row r="296" spans="1:16" x14ac:dyDescent="0.2">
      <c r="A296" s="136" t="s">
        <v>978</v>
      </c>
      <c r="B296" s="137">
        <v>5159</v>
      </c>
      <c r="C296" s="141">
        <v>2</v>
      </c>
      <c r="D296" s="140">
        <v>0.5</v>
      </c>
      <c r="E296" s="137"/>
      <c r="F296" s="141"/>
      <c r="G296" s="140"/>
      <c r="H296" s="137"/>
      <c r="I296" s="141"/>
      <c r="J296" s="140"/>
      <c r="K296" s="137"/>
      <c r="L296" s="141"/>
      <c r="M296" s="140"/>
      <c r="N296" s="137">
        <v>5159</v>
      </c>
      <c r="O296" s="141">
        <v>2</v>
      </c>
      <c r="P296" s="140">
        <v>0.5</v>
      </c>
    </row>
    <row r="297" spans="1:16" x14ac:dyDescent="0.2">
      <c r="A297" s="136" t="s">
        <v>979</v>
      </c>
      <c r="B297" s="137">
        <v>4592</v>
      </c>
      <c r="C297" s="141">
        <v>1</v>
      </c>
      <c r="D297" s="140">
        <v>0.25</v>
      </c>
      <c r="E297" s="137"/>
      <c r="F297" s="141"/>
      <c r="G297" s="140"/>
      <c r="H297" s="137">
        <v>5545</v>
      </c>
      <c r="I297" s="141">
        <v>6</v>
      </c>
      <c r="J297" s="140">
        <v>0.5</v>
      </c>
      <c r="K297" s="137">
        <v>5545</v>
      </c>
      <c r="L297" s="141">
        <v>6</v>
      </c>
      <c r="M297" s="140">
        <v>0.5</v>
      </c>
      <c r="N297" s="137">
        <v>9137</v>
      </c>
      <c r="O297" s="141">
        <v>7</v>
      </c>
      <c r="P297" s="140">
        <v>0.75</v>
      </c>
    </row>
    <row r="298" spans="1:16" x14ac:dyDescent="0.2">
      <c r="A298" s="136" t="s">
        <v>980</v>
      </c>
      <c r="B298" s="137">
        <v>4467</v>
      </c>
      <c r="C298" s="141"/>
      <c r="D298" s="140">
        <v>0.25</v>
      </c>
      <c r="E298" s="137">
        <v>163</v>
      </c>
      <c r="F298" s="141">
        <v>5</v>
      </c>
      <c r="G298" s="140">
        <v>0.5</v>
      </c>
      <c r="H298" s="137">
        <v>877</v>
      </c>
      <c r="I298" s="141">
        <v>1</v>
      </c>
      <c r="J298" s="140">
        <v>0.5</v>
      </c>
      <c r="K298" s="137">
        <v>1040</v>
      </c>
      <c r="L298" s="141">
        <v>7</v>
      </c>
      <c r="M298" s="140">
        <v>0.25</v>
      </c>
      <c r="N298" s="137">
        <v>5507</v>
      </c>
      <c r="O298" s="141">
        <v>7</v>
      </c>
      <c r="P298" s="140">
        <v>0.25</v>
      </c>
    </row>
    <row r="299" spans="1:16" x14ac:dyDescent="0.2">
      <c r="A299" s="136" t="s">
        <v>981</v>
      </c>
      <c r="B299" s="137">
        <v>2122</v>
      </c>
      <c r="C299" s="141">
        <v>7</v>
      </c>
      <c r="D299" s="140">
        <v>0.75</v>
      </c>
      <c r="E299" s="137"/>
      <c r="F299" s="141"/>
      <c r="G299" s="140"/>
      <c r="H299" s="137">
        <v>1110</v>
      </c>
      <c r="I299" s="141">
        <v>6</v>
      </c>
      <c r="J299" s="140">
        <v>0.25</v>
      </c>
      <c r="K299" s="137">
        <v>1110</v>
      </c>
      <c r="L299" s="141">
        <v>6</v>
      </c>
      <c r="M299" s="140">
        <v>0.25</v>
      </c>
      <c r="N299" s="137">
        <v>3233</v>
      </c>
      <c r="O299" s="141">
        <v>6</v>
      </c>
      <c r="P299" s="140"/>
    </row>
    <row r="300" spans="1:16" x14ac:dyDescent="0.2">
      <c r="A300" s="136" t="s">
        <v>1002</v>
      </c>
      <c r="B300" s="137">
        <v>1610</v>
      </c>
      <c r="C300" s="141">
        <v>2</v>
      </c>
      <c r="D300" s="140">
        <v>0.75</v>
      </c>
      <c r="E300" s="137"/>
      <c r="F300" s="141"/>
      <c r="G300" s="140"/>
      <c r="H300" s="137"/>
      <c r="I300" s="141"/>
      <c r="J300" s="140"/>
      <c r="K300" s="137"/>
      <c r="L300" s="141"/>
      <c r="M300" s="140"/>
      <c r="N300" s="137">
        <v>1610</v>
      </c>
      <c r="O300" s="141">
        <v>2</v>
      </c>
      <c r="P300" s="140">
        <v>0.75</v>
      </c>
    </row>
    <row r="301" spans="1:16" x14ac:dyDescent="0.2">
      <c r="A301" s="142" t="s">
        <v>434</v>
      </c>
      <c r="B301" s="143">
        <v>62064</v>
      </c>
      <c r="C301" s="144">
        <v>4</v>
      </c>
      <c r="D301" s="145">
        <v>0.5</v>
      </c>
      <c r="E301" s="143">
        <v>827</v>
      </c>
      <c r="F301" s="144"/>
      <c r="G301" s="145">
        <v>0.75</v>
      </c>
      <c r="H301" s="143">
        <v>32556</v>
      </c>
      <c r="I301" s="144">
        <v>3</v>
      </c>
      <c r="J301" s="145"/>
      <c r="K301" s="143">
        <v>32556</v>
      </c>
      <c r="L301" s="144">
        <v>3</v>
      </c>
      <c r="M301" s="145"/>
      <c r="N301" s="143">
        <v>94620</v>
      </c>
      <c r="O301" s="144">
        <v>7</v>
      </c>
      <c r="P301" s="145">
        <v>0.5</v>
      </c>
    </row>
    <row r="302" spans="1:16" x14ac:dyDescent="0.2">
      <c r="A302" s="142"/>
      <c r="B302" s="146">
        <f t="shared" ref="B302:P302" si="8">+SUM(B281:B300)</f>
        <v>63055</v>
      </c>
      <c r="C302" s="147">
        <f t="shared" si="8"/>
        <v>69</v>
      </c>
      <c r="D302" s="148">
        <f t="shared" si="8"/>
        <v>7.5</v>
      </c>
      <c r="E302" s="146">
        <f t="shared" si="8"/>
        <v>826</v>
      </c>
      <c r="F302" s="147">
        <f t="shared" si="8"/>
        <v>8</v>
      </c>
      <c r="G302" s="148">
        <f t="shared" si="8"/>
        <v>0.75</v>
      </c>
      <c r="H302" s="146">
        <f t="shared" si="8"/>
        <v>31723</v>
      </c>
      <c r="I302" s="147">
        <f t="shared" si="8"/>
        <v>45</v>
      </c>
      <c r="J302" s="148">
        <f t="shared" si="8"/>
        <v>5.25</v>
      </c>
      <c r="K302" s="146">
        <f t="shared" si="8"/>
        <v>32549</v>
      </c>
      <c r="L302" s="147">
        <f t="shared" si="8"/>
        <v>54</v>
      </c>
      <c r="M302" s="148">
        <f t="shared" si="8"/>
        <v>5.25</v>
      </c>
      <c r="N302" s="146">
        <f t="shared" si="8"/>
        <v>94610</v>
      </c>
      <c r="O302" s="147">
        <f t="shared" si="8"/>
        <v>81</v>
      </c>
      <c r="P302" s="148">
        <f t="shared" si="8"/>
        <v>6.5</v>
      </c>
    </row>
    <row r="303" spans="1:16" x14ac:dyDescent="0.2">
      <c r="A303" s="155" t="s">
        <v>1003</v>
      </c>
      <c r="B303" s="156"/>
      <c r="C303" s="156"/>
      <c r="D303" s="156"/>
      <c r="E303" s="156"/>
      <c r="F303" s="156"/>
      <c r="G303" s="156"/>
      <c r="H303" s="156"/>
      <c r="I303" s="156"/>
      <c r="J303" s="156"/>
      <c r="K303" s="156"/>
      <c r="L303" s="156"/>
      <c r="M303" s="156"/>
      <c r="N303" s="156"/>
      <c r="O303" s="156"/>
      <c r="P303" s="157"/>
    </row>
    <row r="304" spans="1:16" ht="19" x14ac:dyDescent="0.25">
      <c r="A304" s="158" t="s">
        <v>1004</v>
      </c>
      <c r="B304" s="159"/>
      <c r="C304" s="159"/>
      <c r="D304" s="159"/>
      <c r="E304" s="159"/>
      <c r="F304" s="159"/>
      <c r="G304" s="159"/>
      <c r="H304" s="159"/>
      <c r="I304" s="159"/>
      <c r="J304" s="159"/>
      <c r="K304" s="159"/>
      <c r="L304" s="159"/>
      <c r="M304" s="159"/>
      <c r="N304" s="159"/>
      <c r="O304" s="159"/>
      <c r="P304" s="160"/>
    </row>
    <row r="305" spans="1:16" ht="19" x14ac:dyDescent="0.25">
      <c r="A305" s="161"/>
      <c r="B305" s="162"/>
      <c r="C305" s="162"/>
      <c r="D305" s="162"/>
      <c r="E305" s="162"/>
      <c r="F305" s="162"/>
      <c r="G305" s="162"/>
      <c r="H305" s="162"/>
      <c r="I305" s="162"/>
      <c r="J305" s="162"/>
      <c r="K305" s="162"/>
      <c r="L305" s="162"/>
      <c r="M305" s="162"/>
      <c r="N305" s="162"/>
      <c r="O305" s="162"/>
      <c r="P305" s="162"/>
    </row>
    <row r="306" spans="1:16" s="138" customFormat="1" ht="19" x14ac:dyDescent="0.25">
      <c r="A306" s="162"/>
      <c r="B306" s="162"/>
      <c r="C306" s="162"/>
      <c r="D306" s="162"/>
      <c r="E306" s="162"/>
      <c r="F306" s="162"/>
      <c r="G306" s="162"/>
      <c r="H306" s="162"/>
      <c r="I306" s="162"/>
      <c r="J306" s="162"/>
      <c r="K306" s="162"/>
      <c r="L306" s="162"/>
      <c r="M306" s="162"/>
      <c r="N306" s="162"/>
      <c r="O306" s="162"/>
      <c r="P306" s="162"/>
    </row>
    <row r="307" spans="1:16" s="138" customFormat="1" ht="19" x14ac:dyDescent="0.25">
      <c r="A307" s="162"/>
      <c r="B307" s="162"/>
      <c r="C307" s="162"/>
      <c r="D307" s="162"/>
      <c r="E307" s="162"/>
      <c r="F307" s="164"/>
      <c r="G307" s="162"/>
      <c r="H307" s="162"/>
      <c r="I307" s="162"/>
      <c r="J307" s="162"/>
      <c r="K307" s="162"/>
      <c r="L307" s="162"/>
      <c r="M307" s="162"/>
      <c r="N307" s="162"/>
      <c r="O307" s="162"/>
      <c r="P307" s="162"/>
    </row>
    <row r="308" spans="1:16" ht="19" x14ac:dyDescent="0.25">
      <c r="A308" s="126" t="s">
        <v>1009</v>
      </c>
      <c r="B308" s="163"/>
      <c r="C308" s="163"/>
      <c r="D308" s="163"/>
      <c r="E308" s="163"/>
      <c r="F308" s="163"/>
      <c r="G308" s="163"/>
      <c r="H308" s="163"/>
      <c r="I308" s="163"/>
      <c r="J308" s="163"/>
      <c r="K308" s="163"/>
      <c r="L308" s="163"/>
      <c r="M308" s="163"/>
      <c r="N308" s="163"/>
      <c r="O308" s="163"/>
      <c r="P308" s="162"/>
    </row>
    <row r="309" spans="1:16" ht="16" x14ac:dyDescent="0.2">
      <c r="A309" s="127" t="s">
        <v>956</v>
      </c>
      <c r="B309" s="127"/>
      <c r="C309" s="127"/>
      <c r="D309" s="127"/>
      <c r="E309" s="127"/>
      <c r="F309" s="127"/>
      <c r="G309" s="127"/>
      <c r="H309" s="127"/>
      <c r="I309" s="127"/>
      <c r="J309" s="127"/>
      <c r="K309" s="127"/>
      <c r="L309" s="127"/>
      <c r="M309" s="127"/>
      <c r="N309" s="127"/>
      <c r="O309" s="127"/>
      <c r="P309" s="127"/>
    </row>
    <row r="310" spans="1:16" ht="26.25" customHeight="1" x14ac:dyDescent="0.2">
      <c r="A310" s="128" t="s">
        <v>1010</v>
      </c>
      <c r="B310" s="128"/>
      <c r="C310" s="128"/>
      <c r="D310" s="128"/>
      <c r="E310" s="128"/>
      <c r="F310" s="128"/>
      <c r="G310" s="128"/>
      <c r="H310" s="128"/>
      <c r="I310" s="128"/>
      <c r="J310" s="128"/>
      <c r="K310" s="128"/>
      <c r="L310" s="128"/>
      <c r="M310" s="128"/>
      <c r="N310" s="128"/>
      <c r="O310" s="128"/>
      <c r="P310" s="128"/>
    </row>
    <row r="311" spans="1:16" ht="30" customHeight="1" x14ac:dyDescent="0.2">
      <c r="A311" s="129" t="s">
        <v>958</v>
      </c>
      <c r="B311" s="130" t="s">
        <v>959</v>
      </c>
      <c r="C311" s="130"/>
      <c r="D311" s="130"/>
      <c r="E311" s="131" t="s">
        <v>960</v>
      </c>
      <c r="F311" s="132"/>
      <c r="G311" s="132"/>
      <c r="H311" s="132"/>
      <c r="I311" s="132"/>
      <c r="J311" s="132"/>
      <c r="K311" s="132" t="s">
        <v>961</v>
      </c>
      <c r="L311" s="132"/>
      <c r="M311" s="132"/>
      <c r="N311" s="132"/>
      <c r="O311" s="132"/>
      <c r="P311" s="132"/>
    </row>
    <row r="312" spans="1:16" ht="36.75" customHeight="1" x14ac:dyDescent="0.2">
      <c r="A312" s="129"/>
      <c r="B312" s="130"/>
      <c r="C312" s="130"/>
      <c r="D312" s="130"/>
      <c r="E312" s="130" t="s">
        <v>962</v>
      </c>
      <c r="F312" s="130"/>
      <c r="G312" s="130"/>
      <c r="H312" s="133" t="s">
        <v>963</v>
      </c>
      <c r="I312" s="130"/>
      <c r="J312" s="134"/>
      <c r="K312" s="130" t="s">
        <v>964</v>
      </c>
      <c r="L312" s="130"/>
      <c r="M312" s="130"/>
      <c r="N312" s="135" t="s">
        <v>965</v>
      </c>
      <c r="O312" s="135"/>
      <c r="P312" s="135"/>
    </row>
    <row r="313" spans="1:16" x14ac:dyDescent="0.2">
      <c r="A313" s="136" t="s">
        <v>966</v>
      </c>
      <c r="B313" s="137">
        <v>3914</v>
      </c>
      <c r="C313" s="138">
        <v>6</v>
      </c>
      <c r="D313" s="140">
        <v>0.25</v>
      </c>
      <c r="E313" s="137"/>
      <c r="F313" s="138"/>
      <c r="G313" s="140"/>
      <c r="H313" s="137">
        <v>2492</v>
      </c>
      <c r="I313" s="138">
        <v>7</v>
      </c>
      <c r="J313" s="140">
        <v>0.25</v>
      </c>
      <c r="K313" s="137">
        <v>2492</v>
      </c>
      <c r="L313" s="138">
        <v>7</v>
      </c>
      <c r="M313" s="140">
        <v>0.25</v>
      </c>
      <c r="N313" s="137">
        <v>6407</v>
      </c>
      <c r="O313" s="138">
        <v>5</v>
      </c>
      <c r="P313" s="140">
        <v>0.5</v>
      </c>
    </row>
    <row r="314" spans="1:16" x14ac:dyDescent="0.2">
      <c r="A314" s="136" t="s">
        <v>946</v>
      </c>
      <c r="B314" s="137">
        <v>6220</v>
      </c>
      <c r="C314" s="138">
        <v>3</v>
      </c>
      <c r="D314" s="140"/>
      <c r="E314" s="137">
        <v>342</v>
      </c>
      <c r="F314" s="138"/>
      <c r="G314" s="140"/>
      <c r="H314" s="137">
        <v>3255</v>
      </c>
      <c r="I314" s="138">
        <v>6</v>
      </c>
      <c r="J314" s="140"/>
      <c r="K314" s="137">
        <v>3597</v>
      </c>
      <c r="L314" s="138">
        <v>6</v>
      </c>
      <c r="M314" s="140"/>
      <c r="N314" s="137">
        <v>9818</v>
      </c>
      <c r="O314" s="138">
        <v>1</v>
      </c>
      <c r="P314" s="140"/>
    </row>
    <row r="315" spans="1:16" x14ac:dyDescent="0.2">
      <c r="A315" s="136" t="s">
        <v>967</v>
      </c>
      <c r="B315" s="137">
        <v>1286</v>
      </c>
      <c r="C315" s="138">
        <v>4</v>
      </c>
      <c r="D315" s="140">
        <v>0.25</v>
      </c>
      <c r="E315" s="137"/>
      <c r="F315" s="138"/>
      <c r="G315" s="140"/>
      <c r="H315" s="137"/>
      <c r="I315" s="138"/>
      <c r="J315" s="140"/>
      <c r="K315" s="137"/>
      <c r="L315" s="138"/>
      <c r="M315" s="140"/>
      <c r="N315" s="137">
        <v>1286</v>
      </c>
      <c r="O315" s="138">
        <v>4</v>
      </c>
      <c r="P315" s="140">
        <v>0.25</v>
      </c>
    </row>
    <row r="316" spans="1:16" x14ac:dyDescent="0.2">
      <c r="A316" s="136" t="s">
        <v>968</v>
      </c>
      <c r="B316" s="137">
        <v>7054</v>
      </c>
      <c r="C316" s="141">
        <v>5</v>
      </c>
      <c r="D316" s="140">
        <v>0.75</v>
      </c>
      <c r="E316" s="137"/>
      <c r="F316" s="138"/>
      <c r="G316" s="140"/>
      <c r="H316" s="137"/>
      <c r="I316" s="138"/>
      <c r="J316" s="140"/>
      <c r="K316" s="137"/>
      <c r="L316" s="138"/>
      <c r="M316" s="140"/>
      <c r="N316" s="137">
        <v>7054</v>
      </c>
      <c r="O316" s="141">
        <v>5</v>
      </c>
      <c r="P316" s="140">
        <v>0.75</v>
      </c>
    </row>
    <row r="317" spans="1:16" x14ac:dyDescent="0.2">
      <c r="A317" s="136" t="s">
        <v>312</v>
      </c>
      <c r="B317" s="137"/>
      <c r="C317" s="141"/>
      <c r="D317" s="140"/>
      <c r="E317" s="137"/>
      <c r="F317" s="138"/>
      <c r="G317" s="140"/>
      <c r="H317" s="137"/>
      <c r="I317" s="138"/>
      <c r="J317" s="140"/>
      <c r="K317" s="137"/>
      <c r="L317" s="138"/>
      <c r="M317" s="140"/>
      <c r="N317" s="137"/>
      <c r="O317" s="141"/>
      <c r="P317" s="140"/>
    </row>
    <row r="318" spans="1:16" x14ac:dyDescent="0.2">
      <c r="A318" s="136" t="s">
        <v>969</v>
      </c>
      <c r="B318" s="137">
        <v>2116</v>
      </c>
      <c r="C318" s="141">
        <v>5</v>
      </c>
      <c r="D318" s="140">
        <v>0.25</v>
      </c>
      <c r="E318" s="137">
        <v>270</v>
      </c>
      <c r="F318" s="141">
        <v>2</v>
      </c>
      <c r="G318" s="140"/>
      <c r="H318" s="137">
        <v>252</v>
      </c>
      <c r="I318" s="141">
        <v>1</v>
      </c>
      <c r="J318" s="140"/>
      <c r="K318" s="137">
        <v>522</v>
      </c>
      <c r="L318" s="138">
        <v>3</v>
      </c>
      <c r="M318" s="140"/>
      <c r="N318" s="137">
        <v>2639</v>
      </c>
      <c r="O318" s="141"/>
      <c r="P318" s="140">
        <v>0.25</v>
      </c>
    </row>
    <row r="319" spans="1:16" x14ac:dyDescent="0.2">
      <c r="A319" s="136" t="s">
        <v>970</v>
      </c>
      <c r="B319" s="137">
        <v>1446</v>
      </c>
      <c r="C319" s="141">
        <v>3</v>
      </c>
      <c r="D319" s="140"/>
      <c r="E319" s="137"/>
      <c r="F319" s="141"/>
      <c r="G319" s="140"/>
      <c r="H319" s="137"/>
      <c r="I319" s="141"/>
      <c r="J319" s="140"/>
      <c r="K319" s="137"/>
      <c r="L319" s="141"/>
      <c r="M319" s="140"/>
      <c r="N319" s="137">
        <v>1446</v>
      </c>
      <c r="O319" s="141">
        <v>3</v>
      </c>
      <c r="P319" s="140"/>
    </row>
    <row r="320" spans="1:16" x14ac:dyDescent="0.2">
      <c r="A320" s="136" t="s">
        <v>971</v>
      </c>
      <c r="B320" s="137">
        <v>3695</v>
      </c>
      <c r="C320" s="141">
        <v>6</v>
      </c>
      <c r="D320" s="140">
        <v>0.75</v>
      </c>
      <c r="E320" s="137">
        <v>25</v>
      </c>
      <c r="F320" s="141">
        <v>1</v>
      </c>
      <c r="G320" s="140"/>
      <c r="H320" s="137"/>
      <c r="I320" s="141"/>
      <c r="J320" s="140"/>
      <c r="K320" s="137">
        <v>25</v>
      </c>
      <c r="L320" s="141">
        <v>1</v>
      </c>
      <c r="M320" s="140"/>
      <c r="N320" s="137">
        <v>3720</v>
      </c>
      <c r="O320" s="141">
        <v>7</v>
      </c>
      <c r="P320" s="140">
        <v>0.75</v>
      </c>
    </row>
    <row r="321" spans="1:16" x14ac:dyDescent="0.2">
      <c r="A321" s="136" t="s">
        <v>1001</v>
      </c>
      <c r="B321" s="137">
        <v>2062</v>
      </c>
      <c r="C321" s="141">
        <v>7</v>
      </c>
      <c r="D321" s="140">
        <v>0.75</v>
      </c>
      <c r="E321" s="137"/>
      <c r="F321" s="141"/>
      <c r="G321" s="140"/>
      <c r="H321" s="137"/>
      <c r="I321" s="141"/>
      <c r="J321" s="140"/>
      <c r="K321" s="137"/>
      <c r="L321" s="141"/>
      <c r="M321" s="140"/>
      <c r="N321" s="137">
        <v>2062</v>
      </c>
      <c r="O321" s="141">
        <v>7</v>
      </c>
      <c r="P321" s="140">
        <v>0.75</v>
      </c>
    </row>
    <row r="322" spans="1:16" x14ac:dyDescent="0.2">
      <c r="A322" s="136" t="s">
        <v>973</v>
      </c>
      <c r="B322" s="137">
        <v>1660</v>
      </c>
      <c r="C322" s="141">
        <v>7</v>
      </c>
      <c r="D322" s="140">
        <v>0.75</v>
      </c>
      <c r="E322" s="137"/>
      <c r="F322" s="141"/>
      <c r="G322" s="140"/>
      <c r="H322" s="137">
        <v>12</v>
      </c>
      <c r="I322" s="141">
        <v>5</v>
      </c>
      <c r="J322" s="140"/>
      <c r="K322" s="137">
        <v>12</v>
      </c>
      <c r="L322" s="141">
        <v>5</v>
      </c>
      <c r="M322" s="140"/>
      <c r="N322" s="137">
        <v>1673</v>
      </c>
      <c r="O322" s="141">
        <v>4</v>
      </c>
      <c r="P322" s="140">
        <v>0.75</v>
      </c>
    </row>
    <row r="323" spans="1:16" x14ac:dyDescent="0.2">
      <c r="A323" s="136" t="s">
        <v>974</v>
      </c>
      <c r="B323" s="137">
        <v>7223</v>
      </c>
      <c r="C323" s="141"/>
      <c r="D323" s="140"/>
      <c r="E323" s="137"/>
      <c r="F323" s="141"/>
      <c r="G323" s="140"/>
      <c r="H323" s="137">
        <v>109</v>
      </c>
      <c r="I323" s="141">
        <v>3</v>
      </c>
      <c r="J323" s="140">
        <v>0.5</v>
      </c>
      <c r="K323" s="137">
        <v>109</v>
      </c>
      <c r="L323" s="141">
        <v>3</v>
      </c>
      <c r="M323" s="140">
        <v>0.5</v>
      </c>
      <c r="N323" s="137">
        <v>7332</v>
      </c>
      <c r="O323" s="141">
        <v>3</v>
      </c>
      <c r="P323" s="140">
        <v>0.5</v>
      </c>
    </row>
    <row r="324" spans="1:16" x14ac:dyDescent="0.2">
      <c r="A324" s="136" t="s">
        <v>975</v>
      </c>
      <c r="B324" s="137">
        <v>5046</v>
      </c>
      <c r="C324" s="141">
        <v>7</v>
      </c>
      <c r="D324" s="140">
        <v>0.25</v>
      </c>
      <c r="E324" s="137"/>
      <c r="F324" s="141"/>
      <c r="G324" s="140"/>
      <c r="H324" s="137">
        <v>649</v>
      </c>
      <c r="I324" s="141">
        <v>6</v>
      </c>
      <c r="J324" s="140">
        <v>0.5</v>
      </c>
      <c r="K324" s="137">
        <v>649</v>
      </c>
      <c r="L324" s="141">
        <v>6</v>
      </c>
      <c r="M324" s="140">
        <v>0.5</v>
      </c>
      <c r="N324" s="137">
        <v>5696</v>
      </c>
      <c r="O324" s="141">
        <v>5</v>
      </c>
      <c r="P324" s="140">
        <v>0.75</v>
      </c>
    </row>
    <row r="325" spans="1:16" x14ac:dyDescent="0.2">
      <c r="A325" s="136" t="s">
        <v>313</v>
      </c>
      <c r="B325" s="137"/>
      <c r="C325" s="141"/>
      <c r="D325" s="140"/>
      <c r="E325" s="137"/>
      <c r="F325" s="141"/>
      <c r="G325" s="140"/>
      <c r="H325" s="137"/>
      <c r="I325" s="141"/>
      <c r="J325" s="140"/>
      <c r="K325" s="137"/>
      <c r="L325" s="141"/>
      <c r="M325" s="140"/>
      <c r="N325" s="137"/>
      <c r="O325" s="141"/>
      <c r="P325" s="140"/>
    </row>
    <row r="326" spans="1:16" x14ac:dyDescent="0.2">
      <c r="A326" s="136" t="s">
        <v>976</v>
      </c>
      <c r="B326" s="137">
        <v>4471</v>
      </c>
      <c r="C326" s="141">
        <v>3</v>
      </c>
      <c r="D326" s="140"/>
      <c r="E326" s="137"/>
      <c r="F326" s="141"/>
      <c r="G326" s="140"/>
      <c r="H326" s="137">
        <v>387</v>
      </c>
      <c r="I326" s="141"/>
      <c r="J326" s="140"/>
      <c r="K326" s="137">
        <v>387</v>
      </c>
      <c r="L326" s="141"/>
      <c r="M326" s="140"/>
      <c r="N326" s="137">
        <v>4858</v>
      </c>
      <c r="O326" s="141">
        <v>3</v>
      </c>
      <c r="P326" s="140"/>
    </row>
    <row r="327" spans="1:16" x14ac:dyDescent="0.2">
      <c r="A327" s="136" t="s">
        <v>977</v>
      </c>
      <c r="B327" s="137">
        <v>2409</v>
      </c>
      <c r="C327" s="141">
        <v>7</v>
      </c>
      <c r="D327" s="140">
        <v>0.5</v>
      </c>
      <c r="E327" s="137"/>
      <c r="F327" s="141"/>
      <c r="G327" s="140"/>
      <c r="H327" s="137"/>
      <c r="I327" s="141"/>
      <c r="J327" s="140"/>
      <c r="K327" s="137"/>
      <c r="L327" s="141"/>
      <c r="M327" s="140"/>
      <c r="N327" s="137">
        <v>2409</v>
      </c>
      <c r="O327" s="141">
        <v>7</v>
      </c>
      <c r="P327" s="140">
        <v>0.5</v>
      </c>
    </row>
    <row r="328" spans="1:16" x14ac:dyDescent="0.2">
      <c r="A328" s="136" t="s">
        <v>978</v>
      </c>
      <c r="B328" s="137">
        <v>3032</v>
      </c>
      <c r="C328" s="141">
        <v>4</v>
      </c>
      <c r="D328" s="140">
        <v>0.25</v>
      </c>
      <c r="E328" s="137"/>
      <c r="F328" s="141"/>
      <c r="G328" s="140"/>
      <c r="H328" s="137"/>
      <c r="I328" s="141"/>
      <c r="J328" s="140"/>
      <c r="K328" s="137"/>
      <c r="L328" s="141"/>
      <c r="M328" s="140"/>
      <c r="N328" s="137">
        <v>3032</v>
      </c>
      <c r="O328" s="141">
        <v>4</v>
      </c>
      <c r="P328" s="140">
        <v>0.25</v>
      </c>
    </row>
    <row r="329" spans="1:16" x14ac:dyDescent="0.2">
      <c r="A329" s="136" t="s">
        <v>979</v>
      </c>
      <c r="B329" s="137">
        <v>3428</v>
      </c>
      <c r="C329" s="141">
        <v>3</v>
      </c>
      <c r="D329" s="140">
        <v>0.5</v>
      </c>
      <c r="E329" s="137">
        <v>200</v>
      </c>
      <c r="F329" s="141"/>
      <c r="G329" s="140"/>
      <c r="H329" s="137">
        <v>1923</v>
      </c>
      <c r="I329" s="141"/>
      <c r="J329" s="140">
        <v>0.5</v>
      </c>
      <c r="K329" s="137">
        <v>2123</v>
      </c>
      <c r="L329" s="141"/>
      <c r="M329" s="140">
        <v>0.5</v>
      </c>
      <c r="N329" s="137">
        <v>5551</v>
      </c>
      <c r="O329" s="141">
        <v>4</v>
      </c>
      <c r="P329" s="140"/>
    </row>
    <row r="330" spans="1:16" x14ac:dyDescent="0.2">
      <c r="A330" s="136" t="s">
        <v>980</v>
      </c>
      <c r="B330" s="137">
        <v>4520</v>
      </c>
      <c r="C330" s="141">
        <v>7</v>
      </c>
      <c r="D330" s="140">
        <v>0.5</v>
      </c>
      <c r="E330" s="137"/>
      <c r="F330" s="141"/>
      <c r="G330" s="140"/>
      <c r="H330" s="137">
        <v>316</v>
      </c>
      <c r="I330" s="141"/>
      <c r="J330" s="140"/>
      <c r="K330" s="137">
        <v>316</v>
      </c>
      <c r="L330" s="141"/>
      <c r="M330" s="140"/>
      <c r="N330" s="137">
        <v>4836</v>
      </c>
      <c r="O330" s="141">
        <v>7</v>
      </c>
      <c r="P330" s="140">
        <v>0.5</v>
      </c>
    </row>
    <row r="331" spans="1:16" x14ac:dyDescent="0.2">
      <c r="A331" s="136" t="s">
        <v>981</v>
      </c>
      <c r="B331" s="137">
        <v>2441</v>
      </c>
      <c r="C331" s="141">
        <v>2</v>
      </c>
      <c r="D331" s="140">
        <v>0.75</v>
      </c>
      <c r="E331" s="137"/>
      <c r="F331" s="141"/>
      <c r="G331" s="140"/>
      <c r="H331" s="137">
        <v>373</v>
      </c>
      <c r="I331" s="141"/>
      <c r="J331" s="140">
        <v>0.75</v>
      </c>
      <c r="K331" s="137">
        <v>373</v>
      </c>
      <c r="L331" s="141"/>
      <c r="M331" s="140">
        <v>0.75</v>
      </c>
      <c r="N331" s="137">
        <v>2814</v>
      </c>
      <c r="O331" s="141">
        <v>3</v>
      </c>
      <c r="P331" s="140">
        <v>0.5</v>
      </c>
    </row>
    <row r="332" spans="1:16" x14ac:dyDescent="0.2">
      <c r="A332" s="136" t="s">
        <v>1002</v>
      </c>
      <c r="B332" s="137">
        <v>1237</v>
      </c>
      <c r="C332" s="141">
        <v>2</v>
      </c>
      <c r="D332" s="140">
        <v>0.25</v>
      </c>
      <c r="E332" s="137"/>
      <c r="F332" s="141"/>
      <c r="G332" s="140"/>
      <c r="H332" s="137"/>
      <c r="I332" s="141"/>
      <c r="J332" s="140"/>
      <c r="K332" s="137"/>
      <c r="L332" s="141"/>
      <c r="M332" s="140"/>
      <c r="N332" s="137">
        <v>1237</v>
      </c>
      <c r="O332" s="141">
        <v>2</v>
      </c>
      <c r="P332" s="140">
        <v>0.25</v>
      </c>
    </row>
    <row r="333" spans="1:16" x14ac:dyDescent="0.2">
      <c r="A333" s="142" t="s">
        <v>434</v>
      </c>
      <c r="B333" s="143">
        <v>63270</v>
      </c>
      <c r="C333" s="144">
        <v>7</v>
      </c>
      <c r="D333" s="145">
        <v>0.75</v>
      </c>
      <c r="E333" s="143">
        <v>837</v>
      </c>
      <c r="F333" s="144">
        <v>3</v>
      </c>
      <c r="G333" s="145"/>
      <c r="H333" s="143">
        <v>9771</v>
      </c>
      <c r="I333" s="144">
        <v>6</v>
      </c>
      <c r="J333" s="145">
        <v>0.5</v>
      </c>
      <c r="K333" s="143">
        <v>10609</v>
      </c>
      <c r="L333" s="144">
        <v>1</v>
      </c>
      <c r="M333" s="145">
        <v>0.5</v>
      </c>
      <c r="N333" s="143">
        <v>73880</v>
      </c>
      <c r="O333" s="144">
        <v>1</v>
      </c>
      <c r="P333" s="145">
        <v>0.25</v>
      </c>
    </row>
    <row r="334" spans="1:16" x14ac:dyDescent="0.2">
      <c r="A334" s="142"/>
      <c r="B334" s="146">
        <f t="shared" ref="B334:P334" si="9">+SUM(B313:B332)</f>
        <v>63260</v>
      </c>
      <c r="C334" s="147">
        <f t="shared" si="9"/>
        <v>81</v>
      </c>
      <c r="D334" s="148">
        <f t="shared" si="9"/>
        <v>6.75</v>
      </c>
      <c r="E334" s="146">
        <f t="shared" si="9"/>
        <v>837</v>
      </c>
      <c r="F334" s="147">
        <f t="shared" si="9"/>
        <v>3</v>
      </c>
      <c r="G334" s="148">
        <f t="shared" si="9"/>
        <v>0</v>
      </c>
      <c r="H334" s="146">
        <f t="shared" si="9"/>
        <v>9768</v>
      </c>
      <c r="I334" s="147">
        <f t="shared" si="9"/>
        <v>28</v>
      </c>
      <c r="J334" s="148">
        <f t="shared" si="9"/>
        <v>2.5</v>
      </c>
      <c r="K334" s="146">
        <f t="shared" si="9"/>
        <v>10605</v>
      </c>
      <c r="L334" s="147">
        <f t="shared" si="9"/>
        <v>31</v>
      </c>
      <c r="M334" s="148">
        <f t="shared" si="9"/>
        <v>2.5</v>
      </c>
      <c r="N334" s="146">
        <f t="shared" si="9"/>
        <v>73870</v>
      </c>
      <c r="O334" s="147">
        <f t="shared" si="9"/>
        <v>74</v>
      </c>
      <c r="P334" s="148">
        <f t="shared" si="9"/>
        <v>7.25</v>
      </c>
    </row>
    <row r="335" spans="1:16" x14ac:dyDescent="0.2">
      <c r="A335" s="155" t="s">
        <v>1003</v>
      </c>
      <c r="B335" s="156"/>
      <c r="C335" s="156"/>
      <c r="D335" s="156"/>
      <c r="E335" s="156"/>
      <c r="F335" s="156"/>
      <c r="G335" s="156"/>
      <c r="H335" s="156"/>
      <c r="I335" s="156"/>
      <c r="J335" s="156"/>
      <c r="K335" s="156"/>
      <c r="L335" s="156"/>
      <c r="M335" s="156"/>
      <c r="N335" s="156"/>
      <c r="O335" s="156"/>
      <c r="P335" s="157"/>
    </row>
    <row r="336" spans="1:16" ht="19" x14ac:dyDescent="0.25">
      <c r="A336" s="158" t="s">
        <v>1004</v>
      </c>
      <c r="B336" s="159"/>
      <c r="C336" s="159"/>
      <c r="D336" s="159"/>
      <c r="E336" s="159"/>
      <c r="F336" s="159"/>
      <c r="G336" s="159"/>
      <c r="H336" s="159"/>
      <c r="I336" s="159"/>
      <c r="J336" s="159"/>
      <c r="K336" s="159"/>
      <c r="L336" s="159"/>
      <c r="M336" s="159"/>
      <c r="N336" s="159"/>
      <c r="O336" s="159"/>
      <c r="P336" s="160"/>
    </row>
    <row r="341" spans="1:16" x14ac:dyDescent="0.2">
      <c r="A341" s="126" t="s">
        <v>1009</v>
      </c>
    </row>
    <row r="342" spans="1:16" ht="16" x14ac:dyDescent="0.2">
      <c r="A342" s="127" t="s">
        <v>956</v>
      </c>
      <c r="B342" s="127"/>
      <c r="C342" s="127"/>
      <c r="D342" s="127"/>
      <c r="E342" s="127"/>
      <c r="F342" s="127"/>
      <c r="G342" s="127"/>
      <c r="H342" s="127"/>
      <c r="I342" s="127"/>
      <c r="J342" s="127"/>
      <c r="K342" s="127"/>
      <c r="L342" s="127"/>
      <c r="M342" s="127"/>
      <c r="N342" s="127"/>
      <c r="O342" s="127"/>
      <c r="P342" s="127"/>
    </row>
    <row r="343" spans="1:16" ht="26.25" customHeight="1" x14ac:dyDescent="0.2">
      <c r="A343" s="128" t="s">
        <v>1011</v>
      </c>
      <c r="B343" s="128"/>
      <c r="C343" s="128"/>
      <c r="D343" s="128"/>
      <c r="E343" s="128"/>
      <c r="F343" s="128"/>
      <c r="G343" s="128"/>
      <c r="H343" s="128"/>
      <c r="I343" s="128"/>
      <c r="J343" s="128"/>
      <c r="K343" s="128"/>
      <c r="L343" s="128"/>
      <c r="M343" s="128"/>
      <c r="N343" s="128"/>
      <c r="O343" s="128"/>
      <c r="P343" s="128"/>
    </row>
    <row r="344" spans="1:16" ht="30" customHeight="1" x14ac:dyDescent="0.2">
      <c r="A344" s="129" t="s">
        <v>958</v>
      </c>
      <c r="B344" s="130" t="s">
        <v>959</v>
      </c>
      <c r="C344" s="130"/>
      <c r="D344" s="130"/>
      <c r="E344" s="131" t="s">
        <v>960</v>
      </c>
      <c r="F344" s="132"/>
      <c r="G344" s="132"/>
      <c r="H344" s="132"/>
      <c r="I344" s="132"/>
      <c r="J344" s="132"/>
      <c r="K344" s="132" t="s">
        <v>961</v>
      </c>
      <c r="L344" s="132"/>
      <c r="M344" s="132"/>
      <c r="N344" s="132"/>
      <c r="O344" s="132"/>
      <c r="P344" s="132"/>
    </row>
    <row r="345" spans="1:16" ht="36.75" customHeight="1" x14ac:dyDescent="0.2">
      <c r="A345" s="129"/>
      <c r="B345" s="130"/>
      <c r="C345" s="130"/>
      <c r="D345" s="130"/>
      <c r="E345" s="130" t="s">
        <v>962</v>
      </c>
      <c r="F345" s="130"/>
      <c r="G345" s="130"/>
      <c r="H345" s="133" t="s">
        <v>963</v>
      </c>
      <c r="I345" s="130"/>
      <c r="J345" s="134"/>
      <c r="K345" s="130" t="s">
        <v>964</v>
      </c>
      <c r="L345" s="130"/>
      <c r="M345" s="130"/>
      <c r="N345" s="135" t="s">
        <v>965</v>
      </c>
      <c r="O345" s="135"/>
      <c r="P345" s="135"/>
    </row>
    <row r="346" spans="1:16" x14ac:dyDescent="0.2">
      <c r="A346" s="136" t="s">
        <v>966</v>
      </c>
      <c r="B346" s="137">
        <v>10147</v>
      </c>
      <c r="C346" s="138">
        <v>7</v>
      </c>
      <c r="D346" s="140"/>
      <c r="E346" s="137"/>
      <c r="F346" s="138"/>
      <c r="G346" s="140"/>
      <c r="H346" s="137">
        <v>1359</v>
      </c>
      <c r="I346" s="138">
        <v>3</v>
      </c>
      <c r="J346" s="140"/>
      <c r="K346" s="137">
        <v>1359</v>
      </c>
      <c r="L346" s="138">
        <v>3</v>
      </c>
      <c r="M346" s="140"/>
      <c r="N346" s="137">
        <v>11507</v>
      </c>
      <c r="O346" s="138">
        <v>2</v>
      </c>
      <c r="P346" s="140"/>
    </row>
    <row r="347" spans="1:16" x14ac:dyDescent="0.2">
      <c r="A347" s="136" t="s">
        <v>946</v>
      </c>
      <c r="B347" s="137">
        <v>20073</v>
      </c>
      <c r="C347" s="138">
        <v>3</v>
      </c>
      <c r="D347" s="140">
        <v>0.75</v>
      </c>
      <c r="E347" s="137">
        <v>5779</v>
      </c>
      <c r="F347" s="138">
        <v>1</v>
      </c>
      <c r="G347" s="140">
        <v>0.5</v>
      </c>
      <c r="H347" s="137">
        <v>167</v>
      </c>
      <c r="I347" s="138">
        <v>2</v>
      </c>
      <c r="J347" s="140"/>
      <c r="K347" s="137">
        <v>5946</v>
      </c>
      <c r="L347" s="138">
        <v>3</v>
      </c>
      <c r="M347" s="140">
        <v>0.5</v>
      </c>
      <c r="N347" s="137">
        <v>26019</v>
      </c>
      <c r="O347" s="138">
        <v>7</v>
      </c>
      <c r="P347" s="140">
        <v>0.25</v>
      </c>
    </row>
    <row r="348" spans="1:16" x14ac:dyDescent="0.2">
      <c r="A348" s="136" t="s">
        <v>967</v>
      </c>
      <c r="B348" s="137">
        <v>2717</v>
      </c>
      <c r="C348" s="138">
        <v>4</v>
      </c>
      <c r="D348" s="140"/>
      <c r="E348" s="137">
        <v>294</v>
      </c>
      <c r="F348" s="138">
        <v>5</v>
      </c>
      <c r="G348" s="140"/>
      <c r="H348" s="137"/>
      <c r="I348" s="138"/>
      <c r="J348" s="140"/>
      <c r="K348" s="137">
        <v>294</v>
      </c>
      <c r="L348" s="138">
        <v>5</v>
      </c>
      <c r="M348" s="140"/>
      <c r="N348" s="137">
        <v>3012</v>
      </c>
      <c r="O348" s="138">
        <v>1</v>
      </c>
      <c r="P348" s="140"/>
    </row>
    <row r="349" spans="1:16" x14ac:dyDescent="0.2">
      <c r="A349" s="136" t="s">
        <v>968</v>
      </c>
      <c r="B349" s="137">
        <v>15892</v>
      </c>
      <c r="C349" s="141">
        <v>5</v>
      </c>
      <c r="D349" s="140">
        <v>0.25</v>
      </c>
      <c r="E349" s="137"/>
      <c r="F349" s="138"/>
      <c r="G349" s="140"/>
      <c r="H349" s="137"/>
      <c r="I349" s="138"/>
      <c r="J349" s="140"/>
      <c r="K349" s="137"/>
      <c r="L349" s="138"/>
      <c r="M349" s="140"/>
      <c r="N349" s="137">
        <v>15892</v>
      </c>
      <c r="O349" s="141">
        <v>5</v>
      </c>
      <c r="P349" s="140">
        <v>0.25</v>
      </c>
    </row>
    <row r="350" spans="1:16" x14ac:dyDescent="0.2">
      <c r="A350" s="136" t="s">
        <v>312</v>
      </c>
      <c r="B350" s="137"/>
      <c r="C350" s="138"/>
      <c r="D350" s="140"/>
      <c r="E350" s="137"/>
      <c r="F350" s="138"/>
      <c r="G350" s="140"/>
      <c r="H350" s="137"/>
      <c r="I350" s="138"/>
      <c r="J350" s="140"/>
      <c r="K350" s="137"/>
      <c r="L350" s="138"/>
      <c r="M350" s="140"/>
      <c r="N350" s="137"/>
      <c r="O350" s="141"/>
      <c r="P350" s="140"/>
    </row>
    <row r="351" spans="1:16" x14ac:dyDescent="0.2">
      <c r="A351" s="136" t="s">
        <v>969</v>
      </c>
      <c r="B351" s="137">
        <v>5778</v>
      </c>
      <c r="C351" s="141"/>
      <c r="D351" s="140">
        <v>0.75</v>
      </c>
      <c r="E351" s="137">
        <v>1044</v>
      </c>
      <c r="F351" s="141">
        <v>1</v>
      </c>
      <c r="G351" s="140">
        <v>0.25</v>
      </c>
      <c r="H351" s="137">
        <v>176</v>
      </c>
      <c r="I351" s="141">
        <v>2</v>
      </c>
      <c r="J351" s="140">
        <v>0.75</v>
      </c>
      <c r="K351" s="137">
        <v>1220</v>
      </c>
      <c r="L351" s="141">
        <v>4</v>
      </c>
      <c r="M351" s="140"/>
      <c r="N351" s="137">
        <v>6998</v>
      </c>
      <c r="O351" s="141">
        <v>4</v>
      </c>
      <c r="P351" s="140">
        <v>0.75</v>
      </c>
    </row>
    <row r="352" spans="1:16" x14ac:dyDescent="0.2">
      <c r="A352" s="136" t="s">
        <v>970</v>
      </c>
      <c r="B352" s="137">
        <v>1835</v>
      </c>
      <c r="C352" s="141">
        <v>6</v>
      </c>
      <c r="D352" s="140">
        <v>0.75</v>
      </c>
      <c r="E352" s="137"/>
      <c r="F352" s="141"/>
      <c r="G352" s="140"/>
      <c r="H352" s="137">
        <v>526</v>
      </c>
      <c r="I352" s="141">
        <v>6</v>
      </c>
      <c r="J352" s="140">
        <v>0.5</v>
      </c>
      <c r="K352" s="137">
        <v>526</v>
      </c>
      <c r="L352" s="141">
        <v>6</v>
      </c>
      <c r="M352" s="140">
        <v>0.5</v>
      </c>
      <c r="N352" s="137">
        <v>2362</v>
      </c>
      <c r="O352" s="141">
        <v>5</v>
      </c>
      <c r="P352" s="140">
        <v>0.25</v>
      </c>
    </row>
    <row r="353" spans="1:16" x14ac:dyDescent="0.2">
      <c r="A353" s="136" t="s">
        <v>971</v>
      </c>
      <c r="B353" s="137">
        <v>4241</v>
      </c>
      <c r="C353" s="141">
        <v>1</v>
      </c>
      <c r="D353" s="140">
        <v>0.75</v>
      </c>
      <c r="E353" s="137">
        <v>168</v>
      </c>
      <c r="F353" s="141"/>
      <c r="G353" s="140"/>
      <c r="H353" s="137">
        <v>483</v>
      </c>
      <c r="I353" s="141">
        <v>6</v>
      </c>
      <c r="J353" s="140"/>
      <c r="K353" s="137">
        <v>651</v>
      </c>
      <c r="L353" s="141">
        <v>6</v>
      </c>
      <c r="M353" s="140"/>
      <c r="N353" s="137">
        <v>4892</v>
      </c>
      <c r="O353" s="141">
        <v>7</v>
      </c>
      <c r="P353" s="140">
        <v>0.75</v>
      </c>
    </row>
    <row r="354" spans="1:16" x14ac:dyDescent="0.2">
      <c r="A354" s="136" t="s">
        <v>1001</v>
      </c>
      <c r="B354" s="137">
        <v>4648</v>
      </c>
      <c r="C354" s="141">
        <v>3</v>
      </c>
      <c r="D354" s="140">
        <v>0.5</v>
      </c>
      <c r="E354" s="137"/>
      <c r="F354" s="141"/>
      <c r="G354" s="140"/>
      <c r="H354" s="137"/>
      <c r="I354" s="141"/>
      <c r="J354" s="140"/>
      <c r="K354" s="137"/>
      <c r="L354" s="141"/>
      <c r="M354" s="140"/>
      <c r="N354" s="137">
        <v>4648</v>
      </c>
      <c r="O354" s="141">
        <v>3</v>
      </c>
      <c r="P354" s="140">
        <v>0.5</v>
      </c>
    </row>
    <row r="355" spans="1:16" x14ac:dyDescent="0.2">
      <c r="A355" s="136" t="s">
        <v>973</v>
      </c>
      <c r="B355" s="137">
        <v>2230</v>
      </c>
      <c r="C355" s="141"/>
      <c r="D355" s="140">
        <v>0.25</v>
      </c>
      <c r="E355" s="137">
        <v>1082</v>
      </c>
      <c r="F355" s="141">
        <v>4</v>
      </c>
      <c r="G355" s="140">
        <v>0.75</v>
      </c>
      <c r="H355" s="137">
        <v>191</v>
      </c>
      <c r="I355" s="141">
        <v>2</v>
      </c>
      <c r="J355" s="140"/>
      <c r="K355" s="137">
        <v>1273</v>
      </c>
      <c r="L355" s="141">
        <v>6</v>
      </c>
      <c r="M355" s="140">
        <v>0.75</v>
      </c>
      <c r="N355" s="137">
        <v>3503</v>
      </c>
      <c r="O355" s="141">
        <v>7</v>
      </c>
      <c r="P355" s="140"/>
    </row>
    <row r="356" spans="1:16" x14ac:dyDescent="0.2">
      <c r="A356" s="136" t="s">
        <v>974</v>
      </c>
      <c r="B356" s="137">
        <v>10035</v>
      </c>
      <c r="C356" s="141">
        <v>5</v>
      </c>
      <c r="D356" s="140">
        <v>0.25</v>
      </c>
      <c r="E356" s="137">
        <v>297</v>
      </c>
      <c r="F356" s="141">
        <v>7</v>
      </c>
      <c r="G356" s="140"/>
      <c r="H356" s="137"/>
      <c r="I356" s="141"/>
      <c r="J356" s="140"/>
      <c r="K356" s="137">
        <v>297</v>
      </c>
      <c r="L356" s="141">
        <v>7</v>
      </c>
      <c r="M356" s="140"/>
      <c r="N356" s="137">
        <v>10333</v>
      </c>
      <c r="O356" s="141">
        <v>4</v>
      </c>
      <c r="P356" s="140">
        <v>0.25</v>
      </c>
    </row>
    <row r="357" spans="1:16" x14ac:dyDescent="0.2">
      <c r="A357" s="136" t="s">
        <v>975</v>
      </c>
      <c r="B357" s="137">
        <v>3482</v>
      </c>
      <c r="C357" s="141">
        <v>2</v>
      </c>
      <c r="D357" s="140">
        <v>0.75</v>
      </c>
      <c r="E357" s="137"/>
      <c r="F357" s="141"/>
      <c r="G357" s="140"/>
      <c r="H357" s="137">
        <v>96</v>
      </c>
      <c r="I357" s="141">
        <v>2</v>
      </c>
      <c r="J357" s="140"/>
      <c r="K357" s="137">
        <v>96</v>
      </c>
      <c r="L357" s="141">
        <v>2</v>
      </c>
      <c r="M357" s="140"/>
      <c r="N357" s="137">
        <v>3578</v>
      </c>
      <c r="O357" s="141">
        <v>4</v>
      </c>
      <c r="P357" s="140">
        <v>0.75</v>
      </c>
    </row>
    <row r="358" spans="1:16" x14ac:dyDescent="0.2">
      <c r="A358" s="136" t="s">
        <v>313</v>
      </c>
      <c r="B358" s="137"/>
      <c r="C358" s="141"/>
      <c r="D358" s="140"/>
      <c r="E358" s="137"/>
      <c r="F358" s="141"/>
      <c r="G358" s="140"/>
      <c r="H358" s="137"/>
      <c r="I358" s="141"/>
      <c r="J358" s="140"/>
      <c r="K358" s="137"/>
      <c r="L358" s="141"/>
      <c r="M358" s="140"/>
      <c r="N358" s="137"/>
      <c r="O358" s="141"/>
      <c r="P358" s="140"/>
    </row>
    <row r="359" spans="1:16" x14ac:dyDescent="0.2">
      <c r="A359" s="136" t="s">
        <v>976</v>
      </c>
      <c r="B359" s="137">
        <v>3179</v>
      </c>
      <c r="C359" s="141">
        <v>7</v>
      </c>
      <c r="D359" s="140">
        <v>0.5</v>
      </c>
      <c r="E359" s="137"/>
      <c r="F359" s="141"/>
      <c r="G359" s="140"/>
      <c r="H359" s="137"/>
      <c r="I359" s="141"/>
      <c r="J359" s="140"/>
      <c r="K359" s="137"/>
      <c r="L359" s="141"/>
      <c r="M359" s="140"/>
      <c r="N359" s="137">
        <v>3179</v>
      </c>
      <c r="O359" s="141">
        <v>1</v>
      </c>
      <c r="P359" s="140">
        <v>0.5</v>
      </c>
    </row>
    <row r="360" spans="1:16" x14ac:dyDescent="0.2">
      <c r="A360" s="136" t="s">
        <v>977</v>
      </c>
      <c r="B360" s="137">
        <v>2140</v>
      </c>
      <c r="C360" s="141">
        <v>7</v>
      </c>
      <c r="D360" s="140">
        <v>0.75</v>
      </c>
      <c r="E360" s="137"/>
      <c r="F360" s="141"/>
      <c r="G360" s="140"/>
      <c r="H360" s="137"/>
      <c r="I360" s="141"/>
      <c r="J360" s="140"/>
      <c r="K360" s="137"/>
      <c r="L360" s="141"/>
      <c r="M360" s="140"/>
      <c r="N360" s="137">
        <v>2140</v>
      </c>
      <c r="O360" s="141">
        <v>7</v>
      </c>
      <c r="P360" s="140">
        <v>0.75</v>
      </c>
    </row>
    <row r="361" spans="1:16" x14ac:dyDescent="0.2">
      <c r="A361" s="136" t="s">
        <v>978</v>
      </c>
      <c r="B361" s="137">
        <v>8454</v>
      </c>
      <c r="C361" s="141">
        <v>3</v>
      </c>
      <c r="D361" s="140">
        <v>0.5</v>
      </c>
      <c r="E361" s="137"/>
      <c r="F361" s="141"/>
      <c r="G361" s="140"/>
      <c r="H361" s="137"/>
      <c r="I361" s="141"/>
      <c r="J361" s="140"/>
      <c r="K361" s="137"/>
      <c r="L361" s="141"/>
      <c r="M361" s="140"/>
      <c r="N361" s="137">
        <v>8454</v>
      </c>
      <c r="O361" s="141">
        <v>3</v>
      </c>
      <c r="P361" s="140">
        <v>0.5</v>
      </c>
    </row>
    <row r="362" spans="1:16" x14ac:dyDescent="0.2">
      <c r="A362" s="136" t="s">
        <v>979</v>
      </c>
      <c r="B362" s="137">
        <v>7585</v>
      </c>
      <c r="C362" s="141">
        <v>5</v>
      </c>
      <c r="D362" s="140">
        <v>0.25</v>
      </c>
      <c r="E362" s="137">
        <v>784</v>
      </c>
      <c r="F362" s="141">
        <v>6</v>
      </c>
      <c r="G362" s="140"/>
      <c r="H362" s="137">
        <v>1729</v>
      </c>
      <c r="I362" s="141">
        <v>5</v>
      </c>
      <c r="J362" s="140">
        <v>0.5</v>
      </c>
      <c r="K362" s="137">
        <v>2514</v>
      </c>
      <c r="L362" s="141">
        <v>3</v>
      </c>
      <c r="M362" s="140">
        <v>0.5</v>
      </c>
      <c r="N362" s="137">
        <v>10100</v>
      </c>
      <c r="O362" s="141"/>
      <c r="P362" s="140">
        <v>0.75</v>
      </c>
    </row>
    <row r="363" spans="1:16" x14ac:dyDescent="0.2">
      <c r="A363" s="136" t="s">
        <v>980</v>
      </c>
      <c r="B363" s="137">
        <v>10204</v>
      </c>
      <c r="C363" s="141">
        <v>1</v>
      </c>
      <c r="D363" s="140">
        <v>0.5</v>
      </c>
      <c r="E363" s="137">
        <v>5488</v>
      </c>
      <c r="F363" s="141">
        <v>1</v>
      </c>
      <c r="G363" s="140">
        <v>0.25</v>
      </c>
      <c r="H363" s="137">
        <v>83</v>
      </c>
      <c r="I363" s="141">
        <v>2</v>
      </c>
      <c r="J363" s="140"/>
      <c r="K363" s="137">
        <v>5571</v>
      </c>
      <c r="L363" s="141">
        <v>3</v>
      </c>
      <c r="M363" s="140">
        <v>0.25</v>
      </c>
      <c r="N363" s="137">
        <v>15775</v>
      </c>
      <c r="O363" s="141">
        <v>4</v>
      </c>
      <c r="P363" s="140">
        <v>0.75</v>
      </c>
    </row>
    <row r="364" spans="1:16" x14ac:dyDescent="0.2">
      <c r="A364" s="136" t="s">
        <v>981</v>
      </c>
      <c r="B364" s="137">
        <v>4826</v>
      </c>
      <c r="C364" s="141">
        <v>4</v>
      </c>
      <c r="D364" s="140">
        <v>0.25</v>
      </c>
      <c r="E364" s="137">
        <v>675</v>
      </c>
      <c r="F364" s="141">
        <v>4</v>
      </c>
      <c r="G364" s="140"/>
      <c r="H364" s="137"/>
      <c r="I364" s="141"/>
      <c r="J364" s="140"/>
      <c r="K364" s="137">
        <v>675</v>
      </c>
      <c r="L364" s="141">
        <v>4</v>
      </c>
      <c r="M364" s="140"/>
      <c r="N364" s="137">
        <v>5502</v>
      </c>
      <c r="O364" s="141"/>
      <c r="P364" s="140">
        <v>0.25</v>
      </c>
    </row>
    <row r="365" spans="1:16" x14ac:dyDescent="0.2">
      <c r="A365" s="136" t="s">
        <v>1002</v>
      </c>
      <c r="B365" s="137">
        <v>567</v>
      </c>
      <c r="C365" s="141">
        <v>6</v>
      </c>
      <c r="D365" s="140">
        <v>0.5</v>
      </c>
      <c r="E365" s="137"/>
      <c r="F365" s="141"/>
      <c r="G365" s="140"/>
      <c r="H365" s="137"/>
      <c r="I365" s="141"/>
      <c r="J365" s="140"/>
      <c r="K365" s="137"/>
      <c r="L365" s="141"/>
      <c r="M365" s="140"/>
      <c r="N365" s="137">
        <v>567</v>
      </c>
      <c r="O365" s="141">
        <v>6</v>
      </c>
      <c r="P365" s="140">
        <v>0.5</v>
      </c>
    </row>
    <row r="366" spans="1:16" x14ac:dyDescent="0.2">
      <c r="A366" s="142" t="s">
        <v>434</v>
      </c>
      <c r="B366" s="143">
        <v>118042</v>
      </c>
      <c r="C366" s="144">
        <v>5</v>
      </c>
      <c r="D366" s="145">
        <v>0.25</v>
      </c>
      <c r="E366" s="143">
        <v>15614</v>
      </c>
      <c r="F366" s="144">
        <v>6</v>
      </c>
      <c r="G366" s="145">
        <v>0.75</v>
      </c>
      <c r="H366" s="143">
        <v>4813</v>
      </c>
      <c r="I366" s="144">
        <v>7</v>
      </c>
      <c r="J366" s="145">
        <v>0.75</v>
      </c>
      <c r="K366" s="143">
        <v>20428</v>
      </c>
      <c r="L366" s="144">
        <v>6</v>
      </c>
      <c r="M366" s="145">
        <v>0.5</v>
      </c>
      <c r="N366" s="143">
        <v>138471</v>
      </c>
      <c r="O366" s="144">
        <v>3</v>
      </c>
      <c r="P366" s="145">
        <v>0.75</v>
      </c>
    </row>
    <row r="367" spans="1:16" x14ac:dyDescent="0.2">
      <c r="A367" s="142"/>
      <c r="B367" s="146">
        <f t="shared" ref="B367:P367" si="10">+SUM(B346:B365)</f>
        <v>118033</v>
      </c>
      <c r="C367" s="147">
        <f t="shared" si="10"/>
        <v>69</v>
      </c>
      <c r="D367" s="148">
        <f t="shared" si="10"/>
        <v>8.25</v>
      </c>
      <c r="E367" s="146">
        <f t="shared" si="10"/>
        <v>15611</v>
      </c>
      <c r="F367" s="147">
        <f t="shared" si="10"/>
        <v>29</v>
      </c>
      <c r="G367" s="148">
        <f t="shared" si="10"/>
        <v>1.75</v>
      </c>
      <c r="H367" s="146">
        <f t="shared" si="10"/>
        <v>4810</v>
      </c>
      <c r="I367" s="147">
        <f t="shared" si="10"/>
        <v>30</v>
      </c>
      <c r="J367" s="148">
        <f t="shared" si="10"/>
        <v>1.75</v>
      </c>
      <c r="K367" s="146">
        <f t="shared" si="10"/>
        <v>20422</v>
      </c>
      <c r="L367" s="147">
        <f t="shared" si="10"/>
        <v>52</v>
      </c>
      <c r="M367" s="148">
        <f t="shared" si="10"/>
        <v>2.5</v>
      </c>
      <c r="N367" s="146">
        <f t="shared" si="10"/>
        <v>138461</v>
      </c>
      <c r="O367" s="147">
        <f t="shared" si="10"/>
        <v>70</v>
      </c>
      <c r="P367" s="148">
        <f t="shared" si="10"/>
        <v>7.75</v>
      </c>
    </row>
    <row r="368" spans="1:16" x14ac:dyDescent="0.2">
      <c r="A368" s="155" t="s">
        <v>1003</v>
      </c>
      <c r="B368" s="156"/>
      <c r="C368" s="156"/>
      <c r="D368" s="156"/>
      <c r="E368" s="156"/>
      <c r="F368" s="156"/>
      <c r="G368" s="156"/>
      <c r="H368" s="156"/>
      <c r="I368" s="156"/>
      <c r="J368" s="156"/>
      <c r="K368" s="156"/>
      <c r="L368" s="156"/>
      <c r="M368" s="156"/>
      <c r="N368" s="156"/>
      <c r="O368" s="156"/>
      <c r="P368" s="157"/>
    </row>
    <row r="369" spans="1:16" ht="19" x14ac:dyDescent="0.25">
      <c r="A369" s="158" t="s">
        <v>1004</v>
      </c>
      <c r="B369" s="159"/>
      <c r="C369" s="159"/>
      <c r="D369" s="159"/>
      <c r="E369" s="159"/>
      <c r="F369" s="159"/>
      <c r="G369" s="159"/>
      <c r="H369" s="159"/>
      <c r="I369" s="159"/>
      <c r="J369" s="159"/>
      <c r="K369" s="159"/>
      <c r="L369" s="159"/>
      <c r="M369" s="159"/>
      <c r="N369" s="159"/>
      <c r="O369" s="159"/>
      <c r="P369" s="160"/>
    </row>
    <row r="370" spans="1:16" ht="19" x14ac:dyDescent="0.25">
      <c r="A370" s="161"/>
      <c r="B370" s="162"/>
      <c r="C370" s="162"/>
      <c r="D370" s="162"/>
      <c r="E370" s="162"/>
      <c r="F370" s="162"/>
      <c r="G370" s="162"/>
      <c r="H370" s="162"/>
      <c r="I370" s="162"/>
      <c r="J370" s="162"/>
      <c r="K370" s="162"/>
      <c r="L370" s="162"/>
      <c r="M370" s="162"/>
      <c r="N370" s="162"/>
      <c r="O370" s="162"/>
      <c r="P370" s="162"/>
    </row>
    <row r="371" spans="1:16" s="138" customFormat="1" ht="19" x14ac:dyDescent="0.25">
      <c r="A371" s="162"/>
      <c r="B371" s="162"/>
      <c r="C371" s="162"/>
      <c r="D371" s="162"/>
      <c r="E371" s="162"/>
      <c r="F371" s="162"/>
      <c r="G371" s="162"/>
      <c r="H371" s="162"/>
      <c r="I371" s="162"/>
      <c r="J371" s="162"/>
      <c r="K371" s="162"/>
      <c r="L371" s="162"/>
      <c r="M371" s="162"/>
      <c r="N371" s="162"/>
      <c r="O371" s="162"/>
      <c r="P371" s="162"/>
    </row>
    <row r="372" spans="1:16" s="138" customFormat="1" ht="19" x14ac:dyDescent="0.25">
      <c r="A372" s="162"/>
      <c r="B372" s="162"/>
      <c r="C372" s="162"/>
      <c r="D372" s="162"/>
      <c r="E372" s="162"/>
      <c r="F372" s="162"/>
      <c r="G372" s="162"/>
      <c r="H372" s="162"/>
      <c r="I372" s="162"/>
      <c r="J372" s="162"/>
      <c r="K372" s="162"/>
      <c r="L372" s="162"/>
      <c r="M372" s="162"/>
      <c r="N372" s="162"/>
      <c r="O372" s="162"/>
      <c r="P372" s="162"/>
    </row>
    <row r="373" spans="1:16" ht="19" x14ac:dyDescent="0.25">
      <c r="A373" s="126" t="s">
        <v>1012</v>
      </c>
      <c r="B373" s="163"/>
      <c r="C373" s="163"/>
      <c r="D373" s="163"/>
      <c r="E373" s="163"/>
      <c r="F373" s="163"/>
      <c r="G373" s="163"/>
      <c r="H373" s="163"/>
      <c r="I373" s="163"/>
      <c r="J373" s="163"/>
      <c r="K373" s="163"/>
      <c r="L373" s="163"/>
      <c r="M373" s="163"/>
      <c r="N373" s="163"/>
      <c r="O373" s="163"/>
      <c r="P373" s="162"/>
    </row>
    <row r="374" spans="1:16" ht="16" x14ac:dyDescent="0.2">
      <c r="A374" s="127" t="s">
        <v>956</v>
      </c>
      <c r="B374" s="127"/>
      <c r="C374" s="127"/>
      <c r="D374" s="127"/>
      <c r="E374" s="127"/>
      <c r="F374" s="127"/>
      <c r="G374" s="127"/>
      <c r="H374" s="127"/>
      <c r="I374" s="127"/>
      <c r="J374" s="127"/>
      <c r="K374" s="127"/>
      <c r="L374" s="127"/>
      <c r="M374" s="127"/>
      <c r="N374" s="127"/>
      <c r="O374" s="127"/>
      <c r="P374" s="127"/>
    </row>
    <row r="375" spans="1:16" ht="26.25" customHeight="1" x14ac:dyDescent="0.2">
      <c r="A375" s="128" t="s">
        <v>1013</v>
      </c>
      <c r="B375" s="128"/>
      <c r="C375" s="128"/>
      <c r="D375" s="128"/>
      <c r="E375" s="128"/>
      <c r="F375" s="128"/>
      <c r="G375" s="128"/>
      <c r="H375" s="128"/>
      <c r="I375" s="128"/>
      <c r="J375" s="128"/>
      <c r="K375" s="128"/>
      <c r="L375" s="128"/>
      <c r="M375" s="128"/>
      <c r="N375" s="128"/>
      <c r="O375" s="128"/>
      <c r="P375" s="128"/>
    </row>
    <row r="376" spans="1:16" ht="30" customHeight="1" x14ac:dyDescent="0.2">
      <c r="A376" s="129" t="s">
        <v>958</v>
      </c>
      <c r="B376" s="130" t="s">
        <v>959</v>
      </c>
      <c r="C376" s="130"/>
      <c r="D376" s="130"/>
      <c r="E376" s="131" t="s">
        <v>960</v>
      </c>
      <c r="F376" s="132"/>
      <c r="G376" s="132"/>
      <c r="H376" s="132"/>
      <c r="I376" s="132"/>
      <c r="J376" s="132"/>
      <c r="K376" s="132" t="s">
        <v>961</v>
      </c>
      <c r="L376" s="132"/>
      <c r="M376" s="132"/>
      <c r="N376" s="132"/>
      <c r="O376" s="132"/>
      <c r="P376" s="132"/>
    </row>
    <row r="377" spans="1:16" ht="36.75" customHeight="1" x14ac:dyDescent="0.2">
      <c r="A377" s="129"/>
      <c r="B377" s="130"/>
      <c r="C377" s="130"/>
      <c r="D377" s="130"/>
      <c r="E377" s="130" t="s">
        <v>962</v>
      </c>
      <c r="F377" s="130"/>
      <c r="G377" s="130"/>
      <c r="H377" s="133" t="s">
        <v>963</v>
      </c>
      <c r="I377" s="130"/>
      <c r="J377" s="134"/>
      <c r="K377" s="130" t="s">
        <v>964</v>
      </c>
      <c r="L377" s="130"/>
      <c r="M377" s="130"/>
      <c r="N377" s="135" t="s">
        <v>965</v>
      </c>
      <c r="O377" s="135"/>
      <c r="P377" s="135"/>
    </row>
    <row r="378" spans="1:16" x14ac:dyDescent="0.2">
      <c r="A378" s="136" t="s">
        <v>966</v>
      </c>
      <c r="B378" s="137">
        <v>7021</v>
      </c>
      <c r="C378" s="138">
        <v>3</v>
      </c>
      <c r="D378" s="140">
        <v>0.75</v>
      </c>
      <c r="E378" s="137"/>
      <c r="F378" s="138"/>
      <c r="G378" s="140"/>
      <c r="H378" s="137">
        <v>437</v>
      </c>
      <c r="I378" s="138">
        <v>5</v>
      </c>
      <c r="J378" s="140">
        <v>0.5</v>
      </c>
      <c r="K378" s="137">
        <v>437</v>
      </c>
      <c r="L378" s="138">
        <v>5</v>
      </c>
      <c r="M378" s="140">
        <v>0.5</v>
      </c>
      <c r="N378" s="137">
        <v>7459</v>
      </c>
      <c r="O378" s="138">
        <v>1</v>
      </c>
      <c r="P378" s="140"/>
    </row>
    <row r="379" spans="1:16" x14ac:dyDescent="0.2">
      <c r="A379" s="136" t="s">
        <v>946</v>
      </c>
      <c r="B379" s="137">
        <v>15749</v>
      </c>
      <c r="C379" s="138">
        <v>5</v>
      </c>
      <c r="D379" s="140">
        <v>0.75</v>
      </c>
      <c r="E379" s="137">
        <v>3676</v>
      </c>
      <c r="F379" s="138">
        <v>6</v>
      </c>
      <c r="G379" s="140"/>
      <c r="H379" s="137"/>
      <c r="I379" s="138"/>
      <c r="J379" s="140"/>
      <c r="K379" s="137">
        <v>3676</v>
      </c>
      <c r="L379" s="138">
        <v>6</v>
      </c>
      <c r="M379" s="140"/>
      <c r="N379" s="137">
        <v>19426</v>
      </c>
      <c r="O379" s="138">
        <v>3</v>
      </c>
      <c r="P379" s="140">
        <v>0.5</v>
      </c>
    </row>
    <row r="380" spans="1:16" x14ac:dyDescent="0.2">
      <c r="A380" s="136" t="s">
        <v>967</v>
      </c>
      <c r="B380" s="137">
        <v>3745</v>
      </c>
      <c r="C380" s="138">
        <v>5</v>
      </c>
      <c r="D380" s="140">
        <v>0.75</v>
      </c>
      <c r="E380" s="137">
        <v>399</v>
      </c>
      <c r="F380" s="138">
        <v>2</v>
      </c>
      <c r="G380" s="140">
        <v>0.25</v>
      </c>
      <c r="H380" s="137">
        <v>37</v>
      </c>
      <c r="I380" s="138"/>
      <c r="J380" s="140"/>
      <c r="K380" s="137">
        <v>436</v>
      </c>
      <c r="L380" s="138">
        <v>2</v>
      </c>
      <c r="M380" s="140">
        <v>0.25</v>
      </c>
      <c r="N380" s="137">
        <v>4182</v>
      </c>
      <c r="O380" s="138"/>
      <c r="P380" s="140"/>
    </row>
    <row r="381" spans="1:16" x14ac:dyDescent="0.2">
      <c r="A381" s="136" t="s">
        <v>968</v>
      </c>
      <c r="B381" s="137">
        <v>12718</v>
      </c>
      <c r="C381" s="141">
        <v>6</v>
      </c>
      <c r="D381" s="140">
        <v>0.5</v>
      </c>
      <c r="E381" s="137">
        <v>1792</v>
      </c>
      <c r="F381" s="138">
        <v>3</v>
      </c>
      <c r="G381" s="140">
        <v>0.75</v>
      </c>
      <c r="H381" s="137"/>
      <c r="I381" s="138"/>
      <c r="J381" s="140"/>
      <c r="K381" s="137">
        <v>1792</v>
      </c>
      <c r="L381" s="141">
        <v>3</v>
      </c>
      <c r="M381" s="140">
        <v>0.75</v>
      </c>
      <c r="N381" s="137">
        <v>14511</v>
      </c>
      <c r="O381" s="141">
        <v>2</v>
      </c>
      <c r="P381" s="140">
        <v>0.25</v>
      </c>
    </row>
    <row r="382" spans="1:16" x14ac:dyDescent="0.2">
      <c r="A382" s="136" t="s">
        <v>312</v>
      </c>
      <c r="B382" s="137"/>
      <c r="C382" s="141"/>
      <c r="D382" s="140"/>
      <c r="E382" s="137"/>
      <c r="F382" s="138"/>
      <c r="G382" s="140"/>
      <c r="H382" s="137"/>
      <c r="I382" s="138"/>
      <c r="J382" s="140"/>
      <c r="K382" s="137"/>
      <c r="L382" s="138"/>
      <c r="M382" s="140"/>
      <c r="N382" s="137"/>
      <c r="O382" s="141"/>
      <c r="P382" s="140"/>
    </row>
    <row r="383" spans="1:16" x14ac:dyDescent="0.2">
      <c r="A383" s="136" t="s">
        <v>969</v>
      </c>
      <c r="B383" s="137">
        <v>5778</v>
      </c>
      <c r="C383" s="141"/>
      <c r="D383" s="140">
        <v>0.75</v>
      </c>
      <c r="E383" s="137">
        <v>1044</v>
      </c>
      <c r="F383" s="141">
        <v>1</v>
      </c>
      <c r="G383" s="140">
        <v>0.25</v>
      </c>
      <c r="H383" s="137">
        <v>176</v>
      </c>
      <c r="I383" s="141">
        <v>2</v>
      </c>
      <c r="J383" s="140">
        <v>0.75</v>
      </c>
      <c r="K383" s="137">
        <v>1220</v>
      </c>
      <c r="L383" s="141">
        <v>4</v>
      </c>
      <c r="M383" s="140"/>
      <c r="N383" s="137">
        <v>6998</v>
      </c>
      <c r="O383" s="141">
        <v>4</v>
      </c>
      <c r="P383" s="140">
        <v>0.75</v>
      </c>
    </row>
    <row r="384" spans="1:16" x14ac:dyDescent="0.2">
      <c r="A384" s="136" t="s">
        <v>970</v>
      </c>
      <c r="B384" s="137">
        <v>2972</v>
      </c>
      <c r="C384" s="141">
        <v>7</v>
      </c>
      <c r="D384" s="140">
        <v>0.75</v>
      </c>
      <c r="E384" s="137"/>
      <c r="F384" s="141"/>
      <c r="G384" s="140"/>
      <c r="H384" s="137"/>
      <c r="I384" s="141"/>
      <c r="J384" s="140"/>
      <c r="K384" s="137"/>
      <c r="L384" s="141"/>
      <c r="M384" s="140"/>
      <c r="N384" s="137">
        <v>2072</v>
      </c>
      <c r="O384" s="141">
        <v>7</v>
      </c>
      <c r="P384" s="140">
        <v>0.75</v>
      </c>
    </row>
    <row r="385" spans="1:16" x14ac:dyDescent="0.2">
      <c r="A385" s="136" t="s">
        <v>971</v>
      </c>
      <c r="B385" s="137">
        <v>2551</v>
      </c>
      <c r="C385" s="141">
        <v>1</v>
      </c>
      <c r="D385" s="140">
        <v>0.25</v>
      </c>
      <c r="E385" s="137">
        <v>353</v>
      </c>
      <c r="F385" s="141"/>
      <c r="G385" s="140"/>
      <c r="H385" s="137">
        <v>1202</v>
      </c>
      <c r="I385" s="141">
        <v>5</v>
      </c>
      <c r="J385" s="140">
        <v>0.75</v>
      </c>
      <c r="K385" s="137">
        <v>1555</v>
      </c>
      <c r="L385" s="141">
        <v>5</v>
      </c>
      <c r="M385" s="140">
        <v>0.75</v>
      </c>
      <c r="N385" s="137">
        <v>4106</v>
      </c>
      <c r="O385" s="141">
        <v>7</v>
      </c>
      <c r="P385" s="140"/>
    </row>
    <row r="386" spans="1:16" x14ac:dyDescent="0.2">
      <c r="A386" s="136" t="s">
        <v>1001</v>
      </c>
      <c r="B386" s="137">
        <v>4707</v>
      </c>
      <c r="C386" s="141">
        <v>3</v>
      </c>
      <c r="D386" s="140">
        <v>0.75</v>
      </c>
      <c r="E386" s="137"/>
      <c r="F386" s="141"/>
      <c r="G386" s="140"/>
      <c r="H386" s="137"/>
      <c r="I386" s="141"/>
      <c r="J386" s="140"/>
      <c r="K386" s="137"/>
      <c r="L386" s="141"/>
      <c r="M386" s="140"/>
      <c r="N386" s="137">
        <v>4707</v>
      </c>
      <c r="O386" s="141">
        <v>3</v>
      </c>
      <c r="P386" s="140">
        <v>0.75</v>
      </c>
    </row>
    <row r="387" spans="1:16" x14ac:dyDescent="0.2">
      <c r="A387" s="136" t="s">
        <v>973</v>
      </c>
      <c r="B387" s="137">
        <v>1600</v>
      </c>
      <c r="C387" s="141">
        <v>4</v>
      </c>
      <c r="D387" s="140"/>
      <c r="E387" s="137">
        <v>861</v>
      </c>
      <c r="F387" s="141"/>
      <c r="G387" s="140"/>
      <c r="H387" s="137">
        <v>76</v>
      </c>
      <c r="I387" s="141">
        <v>1</v>
      </c>
      <c r="J387" s="140">
        <v>0.5</v>
      </c>
      <c r="K387" s="137">
        <v>937</v>
      </c>
      <c r="L387" s="141">
        <v>1</v>
      </c>
      <c r="M387" s="140">
        <v>0.75</v>
      </c>
      <c r="N387" s="137">
        <v>2537</v>
      </c>
      <c r="O387" s="141">
        <v>5</v>
      </c>
      <c r="P387" s="140">
        <v>0.5</v>
      </c>
    </row>
    <row r="388" spans="1:16" x14ac:dyDescent="0.2">
      <c r="A388" s="136" t="s">
        <v>974</v>
      </c>
      <c r="B388" s="137">
        <v>8665</v>
      </c>
      <c r="C388" s="141">
        <v>7</v>
      </c>
      <c r="D388" s="140"/>
      <c r="E388" s="137">
        <v>2703</v>
      </c>
      <c r="F388" s="141">
        <v>5</v>
      </c>
      <c r="G388" s="140">
        <v>0.75</v>
      </c>
      <c r="H388" s="137">
        <v>222</v>
      </c>
      <c r="I388" s="141"/>
      <c r="J388" s="140">
        <v>0.25</v>
      </c>
      <c r="K388" s="137">
        <v>2925</v>
      </c>
      <c r="L388" s="141">
        <v>6</v>
      </c>
      <c r="M388" s="140"/>
      <c r="N388" s="137">
        <v>11501</v>
      </c>
      <c r="O388" s="141">
        <v>5</v>
      </c>
      <c r="P388" s="140"/>
    </row>
    <row r="389" spans="1:16" x14ac:dyDescent="0.2">
      <c r="A389" s="136" t="s">
        <v>975</v>
      </c>
      <c r="B389" s="137">
        <v>2167</v>
      </c>
      <c r="C389" s="141"/>
      <c r="D389" s="140">
        <v>0.25</v>
      </c>
      <c r="E389" s="137">
        <v>1542</v>
      </c>
      <c r="F389" s="141"/>
      <c r="G389" s="140"/>
      <c r="H389" s="137"/>
      <c r="I389" s="141"/>
      <c r="J389" s="140"/>
      <c r="K389" s="137">
        <v>1542</v>
      </c>
      <c r="L389" s="141"/>
      <c r="M389" s="140"/>
      <c r="N389" s="137">
        <v>3709</v>
      </c>
      <c r="O389" s="141"/>
      <c r="P389" s="140"/>
    </row>
    <row r="390" spans="1:16" x14ac:dyDescent="0.2">
      <c r="A390" s="136" t="s">
        <v>313</v>
      </c>
      <c r="B390" s="137"/>
      <c r="C390" s="141"/>
      <c r="D390" s="140"/>
      <c r="E390" s="137"/>
      <c r="F390" s="141"/>
      <c r="G390" s="140"/>
      <c r="H390" s="137"/>
      <c r="I390" s="141"/>
      <c r="J390" s="140"/>
      <c r="K390" s="137"/>
      <c r="L390" s="141"/>
      <c r="M390" s="140"/>
      <c r="N390" s="137"/>
      <c r="O390" s="141"/>
      <c r="P390" s="140"/>
    </row>
    <row r="391" spans="1:16" x14ac:dyDescent="0.2">
      <c r="A391" s="136" t="s">
        <v>976</v>
      </c>
      <c r="B391" s="137">
        <v>2927</v>
      </c>
      <c r="C391" s="141"/>
      <c r="D391" s="140">
        <v>0.5</v>
      </c>
      <c r="E391" s="137"/>
      <c r="F391" s="141"/>
      <c r="G391" s="140"/>
      <c r="H391" s="137"/>
      <c r="I391" s="141"/>
      <c r="J391" s="140"/>
      <c r="K391" s="137"/>
      <c r="L391" s="141"/>
      <c r="M391" s="140"/>
      <c r="N391" s="137">
        <v>2927</v>
      </c>
      <c r="O391" s="141"/>
      <c r="P391" s="140">
        <v>0.5</v>
      </c>
    </row>
    <row r="392" spans="1:16" x14ac:dyDescent="0.2">
      <c r="A392" s="136" t="s">
        <v>977</v>
      </c>
      <c r="B392" s="137">
        <v>2169</v>
      </c>
      <c r="C392" s="141">
        <v>3</v>
      </c>
      <c r="D392" s="140">
        <v>0.25</v>
      </c>
      <c r="E392" s="137"/>
      <c r="F392" s="141"/>
      <c r="G392" s="140"/>
      <c r="H392" s="137"/>
      <c r="I392" s="141"/>
      <c r="J392" s="140"/>
      <c r="K392" s="137"/>
      <c r="L392" s="141"/>
      <c r="M392" s="140"/>
      <c r="N392" s="137">
        <v>2464</v>
      </c>
      <c r="O392" s="141">
        <v>3</v>
      </c>
      <c r="P392" s="140">
        <v>0.25</v>
      </c>
    </row>
    <row r="393" spans="1:16" x14ac:dyDescent="0.2">
      <c r="A393" s="136" t="s">
        <v>978</v>
      </c>
      <c r="B393" s="137">
        <v>7071</v>
      </c>
      <c r="C393" s="141"/>
      <c r="D393" s="140">
        <v>0.75</v>
      </c>
      <c r="E393" s="137"/>
      <c r="F393" s="141"/>
      <c r="G393" s="140"/>
      <c r="H393" s="137"/>
      <c r="I393" s="141"/>
      <c r="J393" s="140"/>
      <c r="K393" s="137"/>
      <c r="L393" s="141"/>
      <c r="M393" s="140"/>
      <c r="N393" s="137">
        <v>7071</v>
      </c>
      <c r="O393" s="141"/>
      <c r="P393" s="140">
        <v>0.75</v>
      </c>
    </row>
    <row r="394" spans="1:16" x14ac:dyDescent="0.2">
      <c r="A394" s="136" t="s">
        <v>979</v>
      </c>
      <c r="B394" s="137">
        <v>4834</v>
      </c>
      <c r="C394" s="141">
        <v>1</v>
      </c>
      <c r="D394" s="140">
        <v>0.5</v>
      </c>
      <c r="E394" s="137">
        <v>481</v>
      </c>
      <c r="F394" s="141">
        <v>4</v>
      </c>
      <c r="G394" s="140">
        <v>0.75</v>
      </c>
      <c r="H394" s="137">
        <v>4747</v>
      </c>
      <c r="I394" s="141">
        <v>3</v>
      </c>
      <c r="J394" s="140">
        <v>0.25</v>
      </c>
      <c r="K394" s="137">
        <v>5228</v>
      </c>
      <c r="L394" s="141">
        <v>7</v>
      </c>
      <c r="M394" s="140">
        <v>0.75</v>
      </c>
      <c r="N394" s="137">
        <v>10063</v>
      </c>
      <c r="O394" s="141">
        <v>1</v>
      </c>
      <c r="P394" s="140">
        <v>0.25</v>
      </c>
    </row>
    <row r="395" spans="1:16" x14ac:dyDescent="0.2">
      <c r="A395" s="136" t="s">
        <v>980</v>
      </c>
      <c r="B395" s="137">
        <v>5968</v>
      </c>
      <c r="C395" s="141">
        <v>7</v>
      </c>
      <c r="D395" s="140">
        <v>0.75</v>
      </c>
      <c r="E395" s="137">
        <v>81</v>
      </c>
      <c r="F395" s="141">
        <v>7</v>
      </c>
      <c r="G395" s="140"/>
      <c r="H395" s="137">
        <v>8273</v>
      </c>
      <c r="I395" s="141">
        <v>7</v>
      </c>
      <c r="J395" s="140">
        <v>0.5</v>
      </c>
      <c r="K395" s="137">
        <v>8355</v>
      </c>
      <c r="L395" s="141">
        <v>6</v>
      </c>
      <c r="M395" s="140">
        <v>0.75</v>
      </c>
      <c r="N395" s="137">
        <v>14324</v>
      </c>
      <c r="O395" s="141">
        <v>6</v>
      </c>
      <c r="P395" s="140">
        <v>0.25</v>
      </c>
    </row>
    <row r="396" spans="1:16" x14ac:dyDescent="0.2">
      <c r="A396" s="136" t="s">
        <v>981</v>
      </c>
      <c r="B396" s="137">
        <v>2595</v>
      </c>
      <c r="C396" s="141">
        <v>5</v>
      </c>
      <c r="D396" s="140">
        <v>0.75</v>
      </c>
      <c r="E396" s="137">
        <v>2454</v>
      </c>
      <c r="F396" s="141">
        <v>4</v>
      </c>
      <c r="G396" s="140">
        <v>0.75</v>
      </c>
      <c r="H396" s="137">
        <v>75</v>
      </c>
      <c r="I396" s="141"/>
      <c r="J396" s="140"/>
      <c r="K396" s="137">
        <v>2529</v>
      </c>
      <c r="L396" s="141">
        <v>4</v>
      </c>
      <c r="M396" s="140">
        <v>0.75</v>
      </c>
      <c r="N396" s="137">
        <v>5125</v>
      </c>
      <c r="O396" s="141">
        <v>2</v>
      </c>
      <c r="P396" s="140">
        <v>0.25</v>
      </c>
    </row>
    <row r="397" spans="1:16" x14ac:dyDescent="0.2">
      <c r="A397" s="136" t="s">
        <v>1002</v>
      </c>
      <c r="B397" s="137">
        <v>46</v>
      </c>
      <c r="C397" s="141">
        <v>3</v>
      </c>
      <c r="D397" s="140">
        <v>0.25</v>
      </c>
      <c r="E397" s="137">
        <v>49</v>
      </c>
      <c r="F397" s="141">
        <v>7</v>
      </c>
      <c r="G397" s="140"/>
      <c r="H397" s="137"/>
      <c r="I397" s="141"/>
      <c r="J397" s="140"/>
      <c r="K397" s="137">
        <v>49</v>
      </c>
      <c r="L397" s="141">
        <v>7</v>
      </c>
      <c r="M397" s="140"/>
      <c r="N397" s="137">
        <v>406</v>
      </c>
      <c r="O397" s="141">
        <v>2</v>
      </c>
      <c r="P397" s="140">
        <v>0.25</v>
      </c>
    </row>
    <row r="398" spans="1:16" x14ac:dyDescent="0.2">
      <c r="A398" s="142" t="s">
        <v>434</v>
      </c>
      <c r="B398" s="143">
        <v>93610</v>
      </c>
      <c r="C398" s="144">
        <v>4</v>
      </c>
      <c r="D398" s="145">
        <v>0.75</v>
      </c>
      <c r="E398" s="143">
        <v>15440</v>
      </c>
      <c r="F398" s="144"/>
      <c r="G398" s="145"/>
      <c r="H398" s="143"/>
      <c r="I398" s="144"/>
      <c r="J398" s="145"/>
      <c r="K398" s="143">
        <v>30688</v>
      </c>
      <c r="L398" s="144">
        <v>4</v>
      </c>
      <c r="M398" s="145">
        <v>0.75</v>
      </c>
      <c r="N398" s="143">
        <v>124290</v>
      </c>
      <c r="O398" s="144">
        <v>1</v>
      </c>
      <c r="P398" s="145"/>
    </row>
    <row r="399" spans="1:16" x14ac:dyDescent="0.2">
      <c r="A399" s="142"/>
      <c r="B399" s="146">
        <f t="shared" ref="B399:P399" si="11">+SUM(B378:B397)</f>
        <v>93283</v>
      </c>
      <c r="C399" s="147">
        <f t="shared" si="11"/>
        <v>60</v>
      </c>
      <c r="D399" s="148">
        <f t="shared" si="11"/>
        <v>9.25</v>
      </c>
      <c r="E399" s="146">
        <f t="shared" si="11"/>
        <v>15435</v>
      </c>
      <c r="F399" s="147">
        <f t="shared" si="11"/>
        <v>39</v>
      </c>
      <c r="G399" s="148">
        <f t="shared" si="11"/>
        <v>3.5</v>
      </c>
      <c r="H399" s="146">
        <f t="shared" si="11"/>
        <v>15245</v>
      </c>
      <c r="I399" s="147">
        <f t="shared" si="11"/>
        <v>23</v>
      </c>
      <c r="J399" s="148">
        <f t="shared" si="11"/>
        <v>3.5</v>
      </c>
      <c r="K399" s="146">
        <f t="shared" si="11"/>
        <v>30681</v>
      </c>
      <c r="L399" s="147">
        <f t="shared" si="11"/>
        <v>56</v>
      </c>
      <c r="M399" s="148">
        <f t="shared" si="11"/>
        <v>5.25</v>
      </c>
      <c r="N399" s="146">
        <f t="shared" si="11"/>
        <v>123588</v>
      </c>
      <c r="O399" s="147">
        <f t="shared" si="11"/>
        <v>51</v>
      </c>
      <c r="P399" s="148">
        <f t="shared" si="11"/>
        <v>6</v>
      </c>
    </row>
    <row r="400" spans="1:16" x14ac:dyDescent="0.2">
      <c r="A400" s="155" t="s">
        <v>1003</v>
      </c>
      <c r="B400" s="156"/>
      <c r="C400" s="156"/>
      <c r="D400" s="156"/>
      <c r="E400" s="156"/>
      <c r="F400" s="156"/>
      <c r="G400" s="156"/>
      <c r="H400" s="156"/>
      <c r="I400" s="156"/>
      <c r="J400" s="156"/>
      <c r="K400" s="156"/>
      <c r="L400" s="156"/>
      <c r="M400" s="156"/>
      <c r="N400" s="156"/>
      <c r="O400" s="156"/>
      <c r="P400" s="157"/>
    </row>
    <row r="401" spans="1:16" ht="19" x14ac:dyDescent="0.25">
      <c r="A401" s="158" t="s">
        <v>1004</v>
      </c>
      <c r="B401" s="159"/>
      <c r="C401" s="159"/>
      <c r="D401" s="159"/>
      <c r="E401" s="159"/>
      <c r="F401" s="159"/>
      <c r="G401" s="159"/>
      <c r="H401" s="159"/>
      <c r="I401" s="159"/>
      <c r="J401" s="159"/>
      <c r="K401" s="159"/>
      <c r="L401" s="159"/>
      <c r="M401" s="159"/>
      <c r="N401" s="159"/>
      <c r="O401" s="159"/>
      <c r="P401" s="160"/>
    </row>
    <row r="406" spans="1:16" ht="19" x14ac:dyDescent="0.25">
      <c r="A406" s="126" t="s">
        <v>1014</v>
      </c>
      <c r="B406" s="163"/>
      <c r="C406" s="163"/>
      <c r="D406" s="163"/>
      <c r="E406" s="163"/>
      <c r="F406" s="163"/>
      <c r="G406" s="163"/>
      <c r="H406" s="163"/>
      <c r="I406" s="163"/>
      <c r="J406" s="163"/>
      <c r="K406" s="163"/>
      <c r="L406" s="163"/>
      <c r="M406" s="163"/>
      <c r="N406" s="163"/>
      <c r="O406" s="163"/>
    </row>
    <row r="407" spans="1:16" ht="16" x14ac:dyDescent="0.2">
      <c r="A407" s="127" t="s">
        <v>956</v>
      </c>
      <c r="B407" s="127"/>
      <c r="C407" s="127"/>
      <c r="D407" s="127"/>
      <c r="E407" s="127"/>
      <c r="F407" s="127"/>
      <c r="G407" s="127"/>
      <c r="H407" s="127"/>
      <c r="I407" s="127"/>
      <c r="J407" s="127"/>
      <c r="K407" s="127"/>
      <c r="L407" s="127"/>
      <c r="M407" s="127"/>
      <c r="N407" s="127"/>
      <c r="O407" s="127"/>
      <c r="P407" s="127"/>
    </row>
    <row r="408" spans="1:16" x14ac:dyDescent="0.2">
      <c r="A408" s="128" t="s">
        <v>1015</v>
      </c>
      <c r="B408" s="128"/>
      <c r="C408" s="128"/>
      <c r="D408" s="128"/>
      <c r="E408" s="128"/>
      <c r="F408" s="128"/>
      <c r="G408" s="128"/>
      <c r="H408" s="128"/>
      <c r="I408" s="128"/>
      <c r="J408" s="128"/>
      <c r="K408" s="128"/>
      <c r="L408" s="128"/>
      <c r="M408" s="128"/>
      <c r="N408" s="128"/>
      <c r="O408" s="128"/>
      <c r="P408" s="128"/>
    </row>
    <row r="409" spans="1:16" x14ac:dyDescent="0.2">
      <c r="A409" s="129" t="s">
        <v>958</v>
      </c>
      <c r="B409" s="130" t="s">
        <v>959</v>
      </c>
      <c r="C409" s="130"/>
      <c r="D409" s="130"/>
      <c r="E409" s="131" t="s">
        <v>960</v>
      </c>
      <c r="F409" s="132"/>
      <c r="G409" s="132"/>
      <c r="H409" s="132"/>
      <c r="I409" s="132"/>
      <c r="J409" s="132"/>
      <c r="K409" s="132" t="s">
        <v>961</v>
      </c>
      <c r="L409" s="132"/>
      <c r="M409" s="132"/>
      <c r="N409" s="132"/>
      <c r="O409" s="132"/>
      <c r="P409" s="132"/>
    </row>
    <row r="410" spans="1:16" ht="45.75" customHeight="1" x14ac:dyDescent="0.2">
      <c r="A410" s="129"/>
      <c r="B410" s="130"/>
      <c r="C410" s="130"/>
      <c r="D410" s="130"/>
      <c r="E410" s="130" t="s">
        <v>962</v>
      </c>
      <c r="F410" s="130"/>
      <c r="G410" s="130"/>
      <c r="H410" s="133" t="s">
        <v>963</v>
      </c>
      <c r="I410" s="130"/>
      <c r="J410" s="134"/>
      <c r="K410" s="130" t="s">
        <v>964</v>
      </c>
      <c r="L410" s="130"/>
      <c r="M410" s="130"/>
      <c r="N410" s="135" t="s">
        <v>965</v>
      </c>
      <c r="O410" s="135"/>
      <c r="P410" s="135"/>
    </row>
    <row r="411" spans="1:16" x14ac:dyDescent="0.2">
      <c r="A411" s="136" t="s">
        <v>966</v>
      </c>
      <c r="B411" s="137">
        <v>1870</v>
      </c>
      <c r="C411" s="138">
        <v>5</v>
      </c>
      <c r="D411" s="140">
        <v>0.25</v>
      </c>
      <c r="E411" s="137">
        <v>1261</v>
      </c>
      <c r="F411" s="138">
        <v>3</v>
      </c>
      <c r="G411" s="140">
        <v>0.25</v>
      </c>
      <c r="H411" s="137">
        <v>2912</v>
      </c>
      <c r="I411" s="138">
        <v>2</v>
      </c>
      <c r="J411" s="140">
        <v>0.25</v>
      </c>
      <c r="K411" s="137">
        <v>4173</v>
      </c>
      <c r="L411" s="138">
        <v>5</v>
      </c>
      <c r="M411" s="140">
        <v>0.5</v>
      </c>
      <c r="N411" s="137">
        <v>6044</v>
      </c>
      <c r="O411" s="138">
        <v>2</v>
      </c>
      <c r="P411" s="140">
        <v>0.75</v>
      </c>
    </row>
    <row r="412" spans="1:16" x14ac:dyDescent="0.2">
      <c r="A412" s="136" t="s">
        <v>946</v>
      </c>
      <c r="B412" s="137">
        <v>1814</v>
      </c>
      <c r="C412" s="138">
        <v>4</v>
      </c>
      <c r="D412" s="140">
        <v>0.25</v>
      </c>
      <c r="E412" s="137">
        <v>30</v>
      </c>
      <c r="F412" s="138"/>
      <c r="G412" s="140"/>
      <c r="H412" s="137">
        <v>15313</v>
      </c>
      <c r="I412" s="138">
        <v>4</v>
      </c>
      <c r="J412" s="140">
        <v>0.25</v>
      </c>
      <c r="K412" s="137">
        <v>15343</v>
      </c>
      <c r="L412" s="138">
        <v>4</v>
      </c>
      <c r="M412" s="140">
        <v>0.25</v>
      </c>
      <c r="N412" s="137">
        <v>17158</v>
      </c>
      <c r="O412" s="138"/>
      <c r="P412" s="140">
        <v>0.5</v>
      </c>
    </row>
    <row r="413" spans="1:16" x14ac:dyDescent="0.2">
      <c r="A413" s="136" t="s">
        <v>967</v>
      </c>
      <c r="B413" s="137">
        <v>327</v>
      </c>
      <c r="C413" s="138">
        <v>3</v>
      </c>
      <c r="D413" s="140">
        <v>0.75</v>
      </c>
      <c r="E413" s="137">
        <v>240</v>
      </c>
      <c r="F413" s="138">
        <v>1</v>
      </c>
      <c r="G413" s="140"/>
      <c r="H413" s="137">
        <v>1391</v>
      </c>
      <c r="I413" s="138">
        <v>3</v>
      </c>
      <c r="J413" s="140">
        <v>0.25</v>
      </c>
      <c r="K413" s="137">
        <v>1631</v>
      </c>
      <c r="L413" s="138">
        <v>4</v>
      </c>
      <c r="M413" s="140">
        <v>0.25</v>
      </c>
      <c r="N413" s="137">
        <v>1959</v>
      </c>
      <c r="O413" s="138"/>
      <c r="P413" s="140"/>
    </row>
    <row r="414" spans="1:16" x14ac:dyDescent="0.2">
      <c r="A414" s="136" t="s">
        <v>968</v>
      </c>
      <c r="B414" s="137">
        <v>3670</v>
      </c>
      <c r="C414" s="141">
        <v>1</v>
      </c>
      <c r="D414" s="140"/>
      <c r="E414" s="137">
        <v>43</v>
      </c>
      <c r="F414" s="138"/>
      <c r="G414" s="140"/>
      <c r="H414" s="137">
        <v>3343</v>
      </c>
      <c r="I414" s="141">
        <v>4</v>
      </c>
      <c r="J414" s="140">
        <v>0.5</v>
      </c>
      <c r="K414" s="137">
        <v>3386</v>
      </c>
      <c r="L414" s="141">
        <v>4</v>
      </c>
      <c r="M414" s="140">
        <v>0.5</v>
      </c>
      <c r="N414" s="137">
        <v>7056</v>
      </c>
      <c r="O414" s="141">
        <v>5</v>
      </c>
      <c r="P414" s="140">
        <v>0.5</v>
      </c>
    </row>
    <row r="415" spans="1:16" x14ac:dyDescent="0.2">
      <c r="A415" s="136" t="s">
        <v>312</v>
      </c>
      <c r="B415" s="137">
        <v>319</v>
      </c>
      <c r="C415" s="141"/>
      <c r="D415" s="140"/>
      <c r="E415" s="137"/>
      <c r="F415" s="138"/>
      <c r="G415" s="140"/>
      <c r="H415" s="137">
        <v>270</v>
      </c>
      <c r="I415" s="141">
        <v>4</v>
      </c>
      <c r="J415" s="140">
        <v>0.75</v>
      </c>
      <c r="K415" s="137">
        <v>270</v>
      </c>
      <c r="L415" s="141">
        <v>4</v>
      </c>
      <c r="M415" s="140">
        <v>0.75</v>
      </c>
      <c r="N415" s="137">
        <v>589</v>
      </c>
      <c r="O415" s="141">
        <v>4</v>
      </c>
      <c r="P415" s="140">
        <v>0.75</v>
      </c>
    </row>
    <row r="416" spans="1:16" x14ac:dyDescent="0.2">
      <c r="A416" s="136" t="s">
        <v>969</v>
      </c>
      <c r="B416" s="137">
        <v>466</v>
      </c>
      <c r="C416" s="141">
        <v>1</v>
      </c>
      <c r="D416" s="140">
        <v>0.5</v>
      </c>
      <c r="E416" s="137">
        <v>195</v>
      </c>
      <c r="F416" s="141">
        <v>6</v>
      </c>
      <c r="G416" s="140">
        <v>0.75</v>
      </c>
      <c r="H416" s="137">
        <v>818</v>
      </c>
      <c r="I416" s="141">
        <v>4</v>
      </c>
      <c r="J416" s="140"/>
      <c r="K416" s="137">
        <v>1014</v>
      </c>
      <c r="L416" s="141">
        <v>2</v>
      </c>
      <c r="M416" s="140">
        <v>0.75</v>
      </c>
      <c r="N416" s="137">
        <v>1480</v>
      </c>
      <c r="O416" s="141">
        <v>4</v>
      </c>
      <c r="P416" s="140">
        <v>0.25</v>
      </c>
    </row>
    <row r="417" spans="1:16" x14ac:dyDescent="0.2">
      <c r="A417" s="136" t="s">
        <v>970</v>
      </c>
      <c r="B417" s="137">
        <v>581</v>
      </c>
      <c r="C417" s="141"/>
      <c r="D417" s="140">
        <v>0.5</v>
      </c>
      <c r="E417" s="137">
        <v>68</v>
      </c>
      <c r="F417" s="141">
        <v>5</v>
      </c>
      <c r="G417" s="140">
        <v>0.5</v>
      </c>
      <c r="H417" s="137">
        <v>357</v>
      </c>
      <c r="I417" s="141">
        <v>4</v>
      </c>
      <c r="J417" s="140">
        <v>0.5</v>
      </c>
      <c r="K417" s="137">
        <v>426</v>
      </c>
      <c r="L417" s="141">
        <v>2</v>
      </c>
      <c r="M417" s="140"/>
      <c r="N417" s="137">
        <v>1007</v>
      </c>
      <c r="O417" s="141">
        <v>2</v>
      </c>
      <c r="P417" s="140">
        <v>0.5</v>
      </c>
    </row>
    <row r="418" spans="1:16" x14ac:dyDescent="0.2">
      <c r="A418" s="136" t="s">
        <v>971</v>
      </c>
      <c r="B418" s="137">
        <v>564</v>
      </c>
      <c r="C418" s="141"/>
      <c r="D418" s="140"/>
      <c r="E418" s="137"/>
      <c r="F418" s="141"/>
      <c r="G418" s="140"/>
      <c r="H418" s="137">
        <v>1335</v>
      </c>
      <c r="I418" s="141">
        <v>3</v>
      </c>
      <c r="J418" s="140">
        <v>0.75</v>
      </c>
      <c r="K418" s="137">
        <v>1335</v>
      </c>
      <c r="L418" s="141">
        <v>3</v>
      </c>
      <c r="M418" s="140">
        <v>0.75</v>
      </c>
      <c r="N418" s="137">
        <v>1899</v>
      </c>
      <c r="O418" s="141">
        <v>3</v>
      </c>
      <c r="P418" s="140">
        <v>0.75</v>
      </c>
    </row>
    <row r="419" spans="1:16" x14ac:dyDescent="0.2">
      <c r="A419" s="136" t="s">
        <v>1001</v>
      </c>
      <c r="B419" s="137">
        <v>650</v>
      </c>
      <c r="C419" s="141">
        <v>2</v>
      </c>
      <c r="D419" s="140">
        <v>0.75</v>
      </c>
      <c r="E419" s="137">
        <v>34</v>
      </c>
      <c r="F419" s="141">
        <v>1</v>
      </c>
      <c r="G419" s="140">
        <v>0.25</v>
      </c>
      <c r="H419" s="137">
        <v>1467</v>
      </c>
      <c r="I419" s="141">
        <v>3</v>
      </c>
      <c r="J419" s="140">
        <v>0.5</v>
      </c>
      <c r="K419" s="137">
        <v>1501</v>
      </c>
      <c r="L419" s="141">
        <v>4</v>
      </c>
      <c r="M419" s="140">
        <v>0.75</v>
      </c>
      <c r="N419" s="137">
        <v>2151</v>
      </c>
      <c r="O419" s="141">
        <v>7</v>
      </c>
      <c r="P419" s="140">
        <v>0.5</v>
      </c>
    </row>
    <row r="420" spans="1:16" x14ac:dyDescent="0.2">
      <c r="A420" s="136" t="s">
        <v>973</v>
      </c>
      <c r="B420" s="137">
        <v>23</v>
      </c>
      <c r="C420" s="141">
        <v>1</v>
      </c>
      <c r="D420" s="140">
        <v>0.25</v>
      </c>
      <c r="E420" s="137">
        <v>1409</v>
      </c>
      <c r="F420" s="141">
        <v>5</v>
      </c>
      <c r="G420" s="140"/>
      <c r="H420" s="137"/>
      <c r="I420" s="141"/>
      <c r="J420" s="140"/>
      <c r="K420" s="137">
        <v>1409</v>
      </c>
      <c r="L420" s="141">
        <v>5</v>
      </c>
      <c r="M420" s="140"/>
      <c r="N420" s="137">
        <v>1432</v>
      </c>
      <c r="O420" s="141">
        <v>6</v>
      </c>
      <c r="P420" s="140">
        <v>0.25</v>
      </c>
    </row>
    <row r="421" spans="1:16" x14ac:dyDescent="0.2">
      <c r="A421" s="136" t="s">
        <v>1016</v>
      </c>
      <c r="B421" s="137">
        <v>4489</v>
      </c>
      <c r="C421" s="141">
        <v>3</v>
      </c>
      <c r="D421" s="140">
        <v>0.25</v>
      </c>
      <c r="E421" s="137">
        <v>7</v>
      </c>
      <c r="F421" s="141"/>
      <c r="G421" s="140"/>
      <c r="H421" s="137">
        <v>3562</v>
      </c>
      <c r="I421" s="141">
        <v>7</v>
      </c>
      <c r="J421" s="140">
        <v>0.25</v>
      </c>
      <c r="K421" s="137">
        <v>3569</v>
      </c>
      <c r="L421" s="141">
        <v>7</v>
      </c>
      <c r="M421" s="140">
        <v>0.25</v>
      </c>
      <c r="N421" s="137">
        <v>8059</v>
      </c>
      <c r="O421" s="141">
        <v>2</v>
      </c>
      <c r="P421" s="140">
        <v>0.5</v>
      </c>
    </row>
    <row r="422" spans="1:16" x14ac:dyDescent="0.2">
      <c r="A422" s="136" t="s">
        <v>974</v>
      </c>
      <c r="B422" s="137">
        <v>1224</v>
      </c>
      <c r="C422" s="141">
        <v>5</v>
      </c>
      <c r="D422" s="140">
        <v>0.5</v>
      </c>
      <c r="E422" s="137"/>
      <c r="F422" s="141"/>
      <c r="G422" s="140"/>
      <c r="H422" s="137">
        <v>1695</v>
      </c>
      <c r="I422" s="141"/>
      <c r="J422" s="140"/>
      <c r="K422" s="137">
        <v>1695</v>
      </c>
      <c r="L422" s="141"/>
      <c r="M422" s="140"/>
      <c r="N422" s="137">
        <v>2919</v>
      </c>
      <c r="O422" s="141">
        <v>5</v>
      </c>
      <c r="P422" s="140">
        <v>0.5</v>
      </c>
    </row>
    <row r="423" spans="1:16" x14ac:dyDescent="0.2">
      <c r="A423" s="136" t="s">
        <v>313</v>
      </c>
      <c r="B423" s="137">
        <v>658</v>
      </c>
      <c r="C423" s="141">
        <v>5</v>
      </c>
      <c r="D423" s="140">
        <v>0.75</v>
      </c>
      <c r="E423" s="137">
        <v>282</v>
      </c>
      <c r="F423" s="141"/>
      <c r="G423" s="140"/>
      <c r="H423" s="137">
        <v>933</v>
      </c>
      <c r="I423" s="141"/>
      <c r="J423" s="140">
        <v>0.75</v>
      </c>
      <c r="K423" s="137">
        <v>1215</v>
      </c>
      <c r="L423" s="141"/>
      <c r="M423" s="140">
        <v>0.75</v>
      </c>
      <c r="N423" s="137">
        <v>1873</v>
      </c>
      <c r="O423" s="141">
        <v>6</v>
      </c>
      <c r="P423" s="140">
        <v>0.5</v>
      </c>
    </row>
    <row r="424" spans="1:16" x14ac:dyDescent="0.2">
      <c r="A424" s="136" t="s">
        <v>976</v>
      </c>
      <c r="B424" s="137">
        <v>373</v>
      </c>
      <c r="C424" s="141"/>
      <c r="D424" s="140"/>
      <c r="E424" s="137">
        <v>30</v>
      </c>
      <c r="F424" s="141"/>
      <c r="G424" s="140"/>
      <c r="H424" s="137">
        <v>808</v>
      </c>
      <c r="I424" s="141">
        <v>4</v>
      </c>
      <c r="J424" s="140">
        <v>0.75</v>
      </c>
      <c r="K424" s="137">
        <v>838</v>
      </c>
      <c r="L424" s="141">
        <v>4</v>
      </c>
      <c r="M424" s="140">
        <v>0.75</v>
      </c>
      <c r="N424" s="137">
        <v>1211</v>
      </c>
      <c r="O424" s="141">
        <v>4</v>
      </c>
      <c r="P424" s="140">
        <v>0.75</v>
      </c>
    </row>
    <row r="425" spans="1:16" x14ac:dyDescent="0.2">
      <c r="A425" s="136" t="s">
        <v>977</v>
      </c>
      <c r="B425" s="137">
        <v>2023</v>
      </c>
      <c r="C425" s="141">
        <v>3</v>
      </c>
      <c r="D425" s="140">
        <v>0.75</v>
      </c>
      <c r="E425" s="137">
        <v>214</v>
      </c>
      <c r="F425" s="141">
        <v>4</v>
      </c>
      <c r="G425" s="140"/>
      <c r="H425" s="137">
        <v>257</v>
      </c>
      <c r="I425" s="141">
        <v>3</v>
      </c>
      <c r="J425" s="140">
        <v>0.5</v>
      </c>
      <c r="K425" s="137">
        <v>471</v>
      </c>
      <c r="L425" s="141">
        <v>7</v>
      </c>
      <c r="M425" s="140">
        <v>0.5</v>
      </c>
      <c r="N425" s="137">
        <v>2495</v>
      </c>
      <c r="O425" s="141">
        <v>3</v>
      </c>
      <c r="P425" s="140">
        <v>0.25</v>
      </c>
    </row>
    <row r="426" spans="1:16" x14ac:dyDescent="0.2">
      <c r="A426" s="136" t="s">
        <v>978</v>
      </c>
      <c r="B426" s="137">
        <v>1388</v>
      </c>
      <c r="C426" s="141"/>
      <c r="D426" s="140"/>
      <c r="E426" s="137">
        <v>132</v>
      </c>
      <c r="F426" s="141">
        <v>3</v>
      </c>
      <c r="G426" s="140">
        <v>0.5</v>
      </c>
      <c r="H426" s="137">
        <v>12478</v>
      </c>
      <c r="I426" s="141"/>
      <c r="J426" s="140"/>
      <c r="K426" s="137">
        <v>12610</v>
      </c>
      <c r="L426" s="141">
        <v>3</v>
      </c>
      <c r="M426" s="140">
        <v>0.5</v>
      </c>
      <c r="N426" s="137">
        <v>13998</v>
      </c>
      <c r="O426" s="141">
        <v>3</v>
      </c>
      <c r="P426" s="140">
        <v>0.5</v>
      </c>
    </row>
    <row r="427" spans="1:16" x14ac:dyDescent="0.2">
      <c r="A427" s="136" t="s">
        <v>979</v>
      </c>
      <c r="B427" s="137">
        <v>625</v>
      </c>
      <c r="C427" s="141">
        <v>1</v>
      </c>
      <c r="D427" s="140">
        <v>0.75</v>
      </c>
      <c r="E427" s="137">
        <v>485</v>
      </c>
      <c r="F427" s="141"/>
      <c r="G427" s="140"/>
      <c r="H427" s="137">
        <v>1802</v>
      </c>
      <c r="I427" s="141">
        <v>6</v>
      </c>
      <c r="J427" s="140">
        <v>0.5</v>
      </c>
      <c r="K427" s="137">
        <v>2287</v>
      </c>
      <c r="L427" s="141">
        <v>6</v>
      </c>
      <c r="M427" s="140">
        <v>0.5</v>
      </c>
      <c r="N427" s="137">
        <v>2913</v>
      </c>
      <c r="O427" s="141"/>
      <c r="P427" s="140">
        <v>0.25</v>
      </c>
    </row>
    <row r="428" spans="1:16" x14ac:dyDescent="0.2">
      <c r="A428" s="136" t="s">
        <v>980</v>
      </c>
      <c r="B428" s="137">
        <v>725</v>
      </c>
      <c r="C428" s="141"/>
      <c r="D428" s="140">
        <v>0.5</v>
      </c>
      <c r="E428" s="137">
        <v>1</v>
      </c>
      <c r="F428" s="141">
        <v>6</v>
      </c>
      <c r="G428" s="140"/>
      <c r="H428" s="137">
        <v>4049</v>
      </c>
      <c r="I428" s="141">
        <v>1</v>
      </c>
      <c r="J428" s="140">
        <v>0.75</v>
      </c>
      <c r="K428" s="137">
        <v>4050</v>
      </c>
      <c r="L428" s="141">
        <v>7</v>
      </c>
      <c r="M428" s="140">
        <v>0.75</v>
      </c>
      <c r="N428" s="137">
        <v>4776</v>
      </c>
      <c r="O428" s="141"/>
      <c r="P428" s="140">
        <v>0.25</v>
      </c>
    </row>
    <row r="429" spans="1:16" x14ac:dyDescent="0.2">
      <c r="A429" s="136" t="s">
        <v>981</v>
      </c>
      <c r="B429" s="137">
        <v>342</v>
      </c>
      <c r="C429" s="141">
        <v>2</v>
      </c>
      <c r="D429" s="140">
        <v>0.25</v>
      </c>
      <c r="E429" s="137">
        <v>237</v>
      </c>
      <c r="F429" s="141">
        <v>6</v>
      </c>
      <c r="G429" s="140">
        <v>0.5</v>
      </c>
      <c r="H429" s="137">
        <v>1383</v>
      </c>
      <c r="I429" s="141">
        <v>5</v>
      </c>
      <c r="J429" s="140">
        <v>0.5</v>
      </c>
      <c r="K429" s="137">
        <v>1621</v>
      </c>
      <c r="L429" s="141">
        <v>4</v>
      </c>
      <c r="M429" s="140"/>
      <c r="N429" s="137">
        <v>1963</v>
      </c>
      <c r="O429" s="141">
        <v>6</v>
      </c>
      <c r="P429" s="140">
        <v>0.25</v>
      </c>
    </row>
    <row r="430" spans="1:16" x14ac:dyDescent="0.2">
      <c r="A430" s="136" t="s">
        <v>1002</v>
      </c>
      <c r="B430" s="137"/>
      <c r="C430" s="141"/>
      <c r="D430" s="140"/>
      <c r="E430" s="137"/>
      <c r="F430" s="141"/>
      <c r="G430" s="140"/>
      <c r="H430" s="137"/>
      <c r="I430" s="141"/>
      <c r="J430" s="140"/>
      <c r="K430" s="137"/>
      <c r="L430" s="141"/>
      <c r="M430" s="140"/>
      <c r="N430" s="137"/>
      <c r="O430" s="141"/>
      <c r="P430" s="140"/>
    </row>
    <row r="431" spans="1:16" x14ac:dyDescent="0.2">
      <c r="A431" s="142" t="s">
        <v>434</v>
      </c>
      <c r="B431" s="143">
        <v>22136</v>
      </c>
      <c r="C431" s="144">
        <v>3</v>
      </c>
      <c r="D431" s="145"/>
      <c r="E431" s="143">
        <v>4672</v>
      </c>
      <c r="F431" s="144">
        <v>2</v>
      </c>
      <c r="G431" s="145">
        <v>0.75</v>
      </c>
      <c r="H431" s="143">
        <v>54181</v>
      </c>
      <c r="I431" s="144"/>
      <c r="J431" s="145">
        <v>0.75</v>
      </c>
      <c r="K431" s="143">
        <v>58854</v>
      </c>
      <c r="L431" s="144">
        <v>3</v>
      </c>
      <c r="M431" s="145">
        <v>0.5</v>
      </c>
      <c r="N431" s="143">
        <v>80990</v>
      </c>
      <c r="O431" s="144">
        <v>6</v>
      </c>
      <c r="P431" s="145">
        <v>0.5</v>
      </c>
    </row>
    <row r="432" spans="1:16" x14ac:dyDescent="0.2">
      <c r="A432" s="142"/>
      <c r="B432" s="146">
        <f t="shared" ref="B432:P432" si="12">+SUM(B411:B430)</f>
        <v>22131</v>
      </c>
      <c r="C432" s="147">
        <f t="shared" si="12"/>
        <v>36</v>
      </c>
      <c r="D432" s="148">
        <f t="shared" si="12"/>
        <v>7</v>
      </c>
      <c r="E432" s="146">
        <f t="shared" si="12"/>
        <v>4668</v>
      </c>
      <c r="F432" s="147">
        <f t="shared" si="12"/>
        <v>40</v>
      </c>
      <c r="G432" s="148">
        <f t="shared" si="12"/>
        <v>2.75</v>
      </c>
      <c r="H432" s="146">
        <f t="shared" si="12"/>
        <v>54173</v>
      </c>
      <c r="I432" s="147">
        <f t="shared" si="12"/>
        <v>57</v>
      </c>
      <c r="J432" s="148">
        <f t="shared" si="12"/>
        <v>7.75</v>
      </c>
      <c r="K432" s="146">
        <f t="shared" si="12"/>
        <v>58844</v>
      </c>
      <c r="L432" s="147">
        <f t="shared" si="12"/>
        <v>75</v>
      </c>
      <c r="M432" s="148">
        <f t="shared" si="12"/>
        <v>8.5</v>
      </c>
      <c r="N432" s="146">
        <f t="shared" si="12"/>
        <v>80982</v>
      </c>
      <c r="O432" s="147">
        <f t="shared" si="12"/>
        <v>62</v>
      </c>
      <c r="P432" s="148">
        <f t="shared" si="12"/>
        <v>8.5</v>
      </c>
    </row>
    <row r="433" spans="1:16" x14ac:dyDescent="0.2">
      <c r="A433" s="155" t="s">
        <v>1017</v>
      </c>
      <c r="B433" s="156"/>
      <c r="C433" s="156"/>
      <c r="D433" s="156"/>
      <c r="E433" s="156"/>
      <c r="F433" s="156"/>
      <c r="G433" s="156"/>
      <c r="H433" s="156"/>
      <c r="I433" s="156"/>
      <c r="J433" s="156"/>
      <c r="K433" s="156"/>
      <c r="L433" s="156"/>
      <c r="M433" s="156"/>
      <c r="N433" s="156"/>
      <c r="O433" s="156"/>
      <c r="P433" s="157"/>
    </row>
    <row r="434" spans="1:16" ht="19" x14ac:dyDescent="0.25">
      <c r="A434" s="158" t="s">
        <v>1018</v>
      </c>
      <c r="B434" s="159"/>
      <c r="C434" s="159"/>
      <c r="D434" s="159"/>
      <c r="E434" s="159"/>
      <c r="F434" s="159"/>
      <c r="G434" s="159"/>
      <c r="H434" s="159"/>
      <c r="I434" s="159"/>
      <c r="J434" s="159"/>
      <c r="K434" s="159"/>
      <c r="L434" s="159"/>
      <c r="M434" s="159"/>
      <c r="N434" s="159"/>
      <c r="O434" s="159"/>
      <c r="P434" s="160"/>
    </row>
    <row r="439" spans="1:16" ht="19" x14ac:dyDescent="0.25">
      <c r="A439" s="126" t="s">
        <v>1019</v>
      </c>
      <c r="B439" s="163"/>
      <c r="C439" s="163"/>
      <c r="D439" s="163"/>
      <c r="E439" s="163"/>
      <c r="F439" s="163"/>
      <c r="G439" s="163"/>
      <c r="H439" s="163"/>
      <c r="I439" s="163"/>
      <c r="J439" s="163"/>
      <c r="K439" s="163"/>
      <c r="L439" s="163"/>
      <c r="M439" s="163"/>
      <c r="N439" s="163"/>
      <c r="O439" s="163"/>
    </row>
    <row r="440" spans="1:16" ht="16" x14ac:dyDescent="0.2">
      <c r="A440" s="127" t="s">
        <v>956</v>
      </c>
      <c r="B440" s="127"/>
      <c r="C440" s="127"/>
      <c r="D440" s="127"/>
      <c r="E440" s="127"/>
      <c r="F440" s="127"/>
      <c r="G440" s="127"/>
      <c r="H440" s="127"/>
      <c r="I440" s="127"/>
      <c r="J440" s="127"/>
      <c r="K440" s="127"/>
      <c r="L440" s="127"/>
      <c r="M440" s="127"/>
      <c r="N440" s="127"/>
      <c r="O440" s="127"/>
      <c r="P440" s="127"/>
    </row>
    <row r="441" spans="1:16" x14ac:dyDescent="0.2">
      <c r="A441" s="128" t="s">
        <v>1020</v>
      </c>
      <c r="B441" s="128"/>
      <c r="C441" s="128"/>
      <c r="D441" s="128"/>
      <c r="E441" s="128"/>
      <c r="F441" s="128"/>
      <c r="G441" s="128"/>
      <c r="H441" s="128"/>
      <c r="I441" s="128"/>
      <c r="J441" s="128"/>
      <c r="K441" s="128"/>
      <c r="L441" s="128"/>
      <c r="M441" s="128"/>
      <c r="N441" s="128"/>
      <c r="O441" s="128"/>
      <c r="P441" s="128"/>
    </row>
    <row r="442" spans="1:16" x14ac:dyDescent="0.2">
      <c r="A442" s="129" t="s">
        <v>958</v>
      </c>
      <c r="B442" s="130" t="s">
        <v>959</v>
      </c>
      <c r="C442" s="130"/>
      <c r="D442" s="130"/>
      <c r="E442" s="131" t="s">
        <v>960</v>
      </c>
      <c r="F442" s="132"/>
      <c r="G442" s="132"/>
      <c r="H442" s="132"/>
      <c r="I442" s="132"/>
      <c r="J442" s="132"/>
      <c r="K442" s="132" t="s">
        <v>961</v>
      </c>
      <c r="L442" s="132"/>
      <c r="M442" s="132"/>
      <c r="N442" s="132"/>
      <c r="O442" s="132"/>
      <c r="P442" s="132"/>
    </row>
    <row r="443" spans="1:16" x14ac:dyDescent="0.2">
      <c r="A443" s="129"/>
      <c r="B443" s="130"/>
      <c r="C443" s="130"/>
      <c r="D443" s="130"/>
      <c r="E443" s="130" t="s">
        <v>962</v>
      </c>
      <c r="F443" s="130"/>
      <c r="G443" s="130"/>
      <c r="H443" s="133" t="s">
        <v>963</v>
      </c>
      <c r="I443" s="130"/>
      <c r="J443" s="134"/>
      <c r="K443" s="130" t="s">
        <v>964</v>
      </c>
      <c r="L443" s="130"/>
      <c r="M443" s="130"/>
      <c r="N443" s="135" t="s">
        <v>965</v>
      </c>
      <c r="O443" s="135"/>
      <c r="P443" s="135"/>
    </row>
    <row r="444" spans="1:16" x14ac:dyDescent="0.2">
      <c r="A444" s="136" t="s">
        <v>966</v>
      </c>
      <c r="B444" s="137">
        <v>1870</v>
      </c>
      <c r="C444" s="138">
        <v>5</v>
      </c>
      <c r="D444" s="140">
        <v>0.25</v>
      </c>
      <c r="E444" s="137">
        <v>523</v>
      </c>
      <c r="F444" s="138">
        <v>1</v>
      </c>
      <c r="G444" s="140"/>
      <c r="H444" s="137">
        <v>1596</v>
      </c>
      <c r="I444" s="138">
        <v>7</v>
      </c>
      <c r="J444" s="140">
        <v>0.5</v>
      </c>
      <c r="K444" s="137">
        <v>2120</v>
      </c>
      <c r="L444" s="138"/>
      <c r="M444" s="140">
        <v>0.5</v>
      </c>
      <c r="N444" s="137">
        <v>3990</v>
      </c>
      <c r="O444" s="138">
        <v>5</v>
      </c>
      <c r="P444" s="140">
        <v>0.75</v>
      </c>
    </row>
    <row r="445" spans="1:16" x14ac:dyDescent="0.2">
      <c r="A445" s="136" t="s">
        <v>946</v>
      </c>
      <c r="B445" s="137">
        <v>2325</v>
      </c>
      <c r="C445" s="138">
        <v>2</v>
      </c>
      <c r="D445" s="140">
        <v>0.25</v>
      </c>
      <c r="E445" s="137">
        <v>30</v>
      </c>
      <c r="F445" s="138"/>
      <c r="G445" s="140"/>
      <c r="H445" s="137">
        <v>12477</v>
      </c>
      <c r="I445" s="138">
        <v>4</v>
      </c>
      <c r="J445" s="140">
        <v>0.5</v>
      </c>
      <c r="K445" s="137">
        <v>12507</v>
      </c>
      <c r="L445" s="138">
        <v>4</v>
      </c>
      <c r="M445" s="140">
        <v>0.5</v>
      </c>
      <c r="N445" s="137">
        <v>14832</v>
      </c>
      <c r="O445" s="138">
        <v>6</v>
      </c>
      <c r="P445" s="140">
        <v>0.75</v>
      </c>
    </row>
    <row r="446" spans="1:16" x14ac:dyDescent="0.2">
      <c r="A446" s="136" t="s">
        <v>967</v>
      </c>
      <c r="B446" s="137">
        <v>616</v>
      </c>
      <c r="C446" s="138"/>
      <c r="D446" s="140"/>
      <c r="E446" s="137">
        <v>12</v>
      </c>
      <c r="F446" s="138"/>
      <c r="G446" s="140"/>
      <c r="H446" s="137">
        <v>1516</v>
      </c>
      <c r="I446" s="138">
        <v>5</v>
      </c>
      <c r="J446" s="140">
        <v>0.25</v>
      </c>
      <c r="K446" s="137">
        <v>1528</v>
      </c>
      <c r="L446" s="138">
        <v>5</v>
      </c>
      <c r="M446" s="140">
        <v>0.25</v>
      </c>
      <c r="N446" s="137">
        <v>2144</v>
      </c>
      <c r="O446" s="138">
        <v>5</v>
      </c>
      <c r="P446" s="140">
        <v>0.25</v>
      </c>
    </row>
    <row r="447" spans="1:16" x14ac:dyDescent="0.2">
      <c r="A447" s="136" t="s">
        <v>968</v>
      </c>
      <c r="B447" s="137">
        <v>3157</v>
      </c>
      <c r="C447" s="141">
        <v>1</v>
      </c>
      <c r="D447" s="140">
        <v>0.5</v>
      </c>
      <c r="E447" s="137"/>
      <c r="F447" s="138"/>
      <c r="G447" s="140"/>
      <c r="H447" s="137">
        <v>1827</v>
      </c>
      <c r="I447" s="141">
        <v>7</v>
      </c>
      <c r="J447" s="140">
        <v>0.5</v>
      </c>
      <c r="K447" s="137">
        <v>1827</v>
      </c>
      <c r="L447" s="141">
        <v>7</v>
      </c>
      <c r="M447" s="140">
        <v>0.5</v>
      </c>
      <c r="N447" s="137">
        <v>4985</v>
      </c>
      <c r="O447" s="141">
        <v>1</v>
      </c>
      <c r="P447" s="140"/>
    </row>
    <row r="448" spans="1:16" x14ac:dyDescent="0.2">
      <c r="A448" s="136" t="s">
        <v>312</v>
      </c>
      <c r="B448" s="137">
        <v>178</v>
      </c>
      <c r="C448" s="141">
        <v>5</v>
      </c>
      <c r="D448" s="140">
        <v>0.75</v>
      </c>
      <c r="E448" s="137"/>
      <c r="F448" s="138"/>
      <c r="G448" s="140"/>
      <c r="H448" s="137"/>
      <c r="I448" s="141"/>
      <c r="J448" s="140"/>
      <c r="K448" s="137"/>
      <c r="L448" s="141"/>
      <c r="M448" s="140"/>
      <c r="N448" s="137">
        <v>178</v>
      </c>
      <c r="O448" s="141">
        <v>5</v>
      </c>
      <c r="P448" s="140">
        <v>0.75</v>
      </c>
    </row>
    <row r="449" spans="1:20" x14ac:dyDescent="0.2">
      <c r="A449" s="136" t="s">
        <v>969</v>
      </c>
      <c r="B449" s="137">
        <v>444</v>
      </c>
      <c r="C449" s="141">
        <v>4</v>
      </c>
      <c r="D449" s="140">
        <v>0.5</v>
      </c>
      <c r="E449" s="137">
        <v>13</v>
      </c>
      <c r="F449" s="141">
        <v>7</v>
      </c>
      <c r="G449" s="140"/>
      <c r="H449" s="137">
        <v>94</v>
      </c>
      <c r="I449" s="141">
        <v>2</v>
      </c>
      <c r="J449" s="140">
        <v>0.25</v>
      </c>
      <c r="K449" s="137">
        <v>108</v>
      </c>
      <c r="L449" s="141">
        <v>1</v>
      </c>
      <c r="M449" s="140">
        <v>0.25</v>
      </c>
      <c r="N449" s="137">
        <v>552</v>
      </c>
      <c r="O449" s="141">
        <v>5</v>
      </c>
      <c r="P449" s="140">
        <v>0.75</v>
      </c>
    </row>
    <row r="450" spans="1:20" x14ac:dyDescent="0.2">
      <c r="A450" s="136" t="s">
        <v>970</v>
      </c>
      <c r="B450" s="137">
        <v>416</v>
      </c>
      <c r="C450" s="141"/>
      <c r="D450" s="140"/>
      <c r="E450" s="137"/>
      <c r="F450" s="141"/>
      <c r="G450" s="140"/>
      <c r="H450" s="137"/>
      <c r="I450" s="141"/>
      <c r="J450" s="140"/>
      <c r="K450" s="137"/>
      <c r="L450" s="141"/>
      <c r="M450" s="140"/>
      <c r="N450" s="137">
        <v>416</v>
      </c>
      <c r="O450" s="141"/>
      <c r="P450" s="140"/>
    </row>
    <row r="451" spans="1:20" x14ac:dyDescent="0.2">
      <c r="A451" s="136" t="s">
        <v>971</v>
      </c>
      <c r="B451" s="137">
        <v>626</v>
      </c>
      <c r="C451" s="141">
        <v>5</v>
      </c>
      <c r="D451" s="140">
        <v>0.25</v>
      </c>
      <c r="E451" s="137"/>
      <c r="F451" s="141"/>
      <c r="G451" s="140"/>
      <c r="H451" s="137"/>
      <c r="I451" s="141"/>
      <c r="J451" s="140"/>
      <c r="K451" s="137"/>
      <c r="L451" s="141"/>
      <c r="M451" s="140"/>
      <c r="N451" s="137">
        <v>626</v>
      </c>
      <c r="O451" s="141">
        <v>5</v>
      </c>
      <c r="P451" s="140">
        <v>0.25</v>
      </c>
    </row>
    <row r="452" spans="1:20" x14ac:dyDescent="0.2">
      <c r="A452" s="136" t="s">
        <v>1001</v>
      </c>
      <c r="B452" s="137">
        <v>762</v>
      </c>
      <c r="C452" s="141">
        <v>3</v>
      </c>
      <c r="D452" s="140">
        <v>0.75</v>
      </c>
      <c r="E452" s="137"/>
      <c r="F452" s="141"/>
      <c r="G452" s="140"/>
      <c r="H452" s="137"/>
      <c r="I452" s="141"/>
      <c r="J452" s="140"/>
      <c r="K452" s="137"/>
      <c r="L452" s="141"/>
      <c r="M452" s="140"/>
      <c r="N452" s="137">
        <v>762</v>
      </c>
      <c r="O452" s="141">
        <v>3</v>
      </c>
      <c r="P452" s="140">
        <v>0.75</v>
      </c>
    </row>
    <row r="453" spans="1:20" x14ac:dyDescent="0.2">
      <c r="A453" s="136" t="s">
        <v>973</v>
      </c>
      <c r="B453" s="137">
        <v>12</v>
      </c>
      <c r="C453" s="141">
        <v>1</v>
      </c>
      <c r="D453" s="140">
        <v>0.25</v>
      </c>
      <c r="E453" s="137">
        <v>172</v>
      </c>
      <c r="F453" s="141">
        <v>6</v>
      </c>
      <c r="G453" s="140"/>
      <c r="H453" s="137"/>
      <c r="I453" s="141"/>
      <c r="J453" s="140"/>
      <c r="K453" s="137">
        <v>172</v>
      </c>
      <c r="L453" s="141">
        <v>6</v>
      </c>
      <c r="M453" s="140"/>
      <c r="N453" s="137">
        <v>184</v>
      </c>
      <c r="O453" s="141">
        <v>7</v>
      </c>
      <c r="P453" s="140">
        <v>0.25</v>
      </c>
    </row>
    <row r="454" spans="1:20" x14ac:dyDescent="0.2">
      <c r="A454" s="136" t="s">
        <v>974</v>
      </c>
      <c r="B454" s="137">
        <v>717</v>
      </c>
      <c r="C454" s="141">
        <v>2</v>
      </c>
      <c r="D454" s="140">
        <v>0.5</v>
      </c>
      <c r="E454" s="137"/>
      <c r="F454" s="141"/>
      <c r="G454" s="140"/>
      <c r="H454" s="137">
        <v>301</v>
      </c>
      <c r="I454" s="141">
        <v>3</v>
      </c>
      <c r="J454" s="140">
        <v>0.75</v>
      </c>
      <c r="K454" s="137">
        <v>301</v>
      </c>
      <c r="L454" s="141">
        <v>3</v>
      </c>
      <c r="M454" s="140">
        <v>0.75</v>
      </c>
      <c r="N454" s="137">
        <v>1018</v>
      </c>
      <c r="O454" s="141">
        <v>6</v>
      </c>
      <c r="P454" s="140">
        <v>0.25</v>
      </c>
      <c r="S454" s="165"/>
      <c r="T454" s="165"/>
    </row>
    <row r="455" spans="1:20" x14ac:dyDescent="0.2">
      <c r="A455" s="136" t="s">
        <v>975</v>
      </c>
      <c r="B455" s="137">
        <v>1296</v>
      </c>
      <c r="C455" s="141">
        <v>6</v>
      </c>
      <c r="D455" s="140">
        <v>0.5</v>
      </c>
      <c r="E455" s="137"/>
      <c r="F455" s="141"/>
      <c r="G455" s="140"/>
      <c r="H455" s="137"/>
      <c r="I455" s="141"/>
      <c r="J455" s="140"/>
      <c r="K455" s="137"/>
      <c r="L455" s="141"/>
      <c r="M455" s="140"/>
      <c r="N455" s="137">
        <v>1296</v>
      </c>
      <c r="O455" s="141">
        <v>6</v>
      </c>
      <c r="P455" s="140">
        <v>0.5</v>
      </c>
      <c r="S455" s="166"/>
      <c r="T455" s="166"/>
    </row>
    <row r="456" spans="1:20" x14ac:dyDescent="0.2">
      <c r="A456" s="136" t="s">
        <v>313</v>
      </c>
      <c r="B456" s="137">
        <v>657</v>
      </c>
      <c r="C456" s="141">
        <v>1</v>
      </c>
      <c r="D456" s="140">
        <v>0.25</v>
      </c>
      <c r="E456" s="137"/>
      <c r="F456" s="141"/>
      <c r="G456" s="140"/>
      <c r="H456" s="137"/>
      <c r="I456" s="141"/>
      <c r="J456" s="140"/>
      <c r="K456" s="137"/>
      <c r="L456" s="141"/>
      <c r="M456" s="140"/>
      <c r="N456" s="137">
        <v>657</v>
      </c>
      <c r="O456" s="141">
        <v>1</v>
      </c>
      <c r="P456" s="140">
        <v>0.25</v>
      </c>
      <c r="S456" s="166"/>
      <c r="T456" s="166"/>
    </row>
    <row r="457" spans="1:20" x14ac:dyDescent="0.2">
      <c r="A457" s="136" t="s">
        <v>976</v>
      </c>
      <c r="B457" s="137">
        <v>598</v>
      </c>
      <c r="C457" s="141"/>
      <c r="D457" s="140">
        <v>0.5</v>
      </c>
      <c r="E457" s="137"/>
      <c r="F457" s="141"/>
      <c r="G457" s="140"/>
      <c r="H457" s="137"/>
      <c r="I457" s="141"/>
      <c r="J457" s="140"/>
      <c r="K457" s="137"/>
      <c r="L457" s="141"/>
      <c r="M457" s="140"/>
      <c r="N457" s="137">
        <v>598</v>
      </c>
      <c r="O457" s="141"/>
      <c r="P457" s="140">
        <v>0.5</v>
      </c>
    </row>
    <row r="458" spans="1:20" x14ac:dyDescent="0.2">
      <c r="A458" s="136" t="s">
        <v>977</v>
      </c>
      <c r="B458" s="137">
        <v>1660</v>
      </c>
      <c r="C458" s="141">
        <v>3</v>
      </c>
      <c r="D458" s="140">
        <v>0.25</v>
      </c>
      <c r="E458" s="137"/>
      <c r="F458" s="141"/>
      <c r="G458" s="140"/>
      <c r="H458" s="137">
        <v>752</v>
      </c>
      <c r="I458" s="141">
        <v>7</v>
      </c>
      <c r="J458" s="140">
        <v>0.5</v>
      </c>
      <c r="K458" s="137">
        <v>752</v>
      </c>
      <c r="L458" s="141">
        <v>7</v>
      </c>
      <c r="M458" s="140">
        <v>0.5</v>
      </c>
      <c r="N458" s="137">
        <v>2413</v>
      </c>
      <c r="O458" s="141">
        <v>2</v>
      </c>
      <c r="P458" s="140">
        <v>0.75</v>
      </c>
    </row>
    <row r="459" spans="1:20" x14ac:dyDescent="0.2">
      <c r="A459" s="136" t="s">
        <v>978</v>
      </c>
      <c r="B459" s="137">
        <v>1117</v>
      </c>
      <c r="C459" s="141">
        <v>3</v>
      </c>
      <c r="D459" s="140"/>
      <c r="E459" s="137">
        <v>26</v>
      </c>
      <c r="F459" s="141"/>
      <c r="G459" s="140"/>
      <c r="H459" s="137">
        <v>600</v>
      </c>
      <c r="I459" s="141"/>
      <c r="J459" s="140"/>
      <c r="K459" s="137">
        <v>626</v>
      </c>
      <c r="L459" s="141"/>
      <c r="M459" s="140"/>
      <c r="N459" s="137">
        <v>1743</v>
      </c>
      <c r="O459" s="141">
        <v>3</v>
      </c>
      <c r="P459" s="140"/>
    </row>
    <row r="460" spans="1:20" x14ac:dyDescent="0.2">
      <c r="A460" s="136" t="s">
        <v>979</v>
      </c>
      <c r="B460" s="137">
        <v>891</v>
      </c>
      <c r="C460" s="141">
        <v>3</v>
      </c>
      <c r="D460" s="140">
        <v>0.5</v>
      </c>
      <c r="E460" s="137">
        <v>475</v>
      </c>
      <c r="F460" s="141"/>
      <c r="G460" s="140"/>
      <c r="H460" s="137"/>
      <c r="I460" s="141"/>
      <c r="J460" s="140"/>
      <c r="K460" s="137">
        <v>475</v>
      </c>
      <c r="L460" s="141"/>
      <c r="M460" s="140"/>
      <c r="N460" s="137">
        <v>1366</v>
      </c>
      <c r="O460" s="141">
        <v>3</v>
      </c>
      <c r="P460" s="140">
        <v>0.5</v>
      </c>
    </row>
    <row r="461" spans="1:20" x14ac:dyDescent="0.2">
      <c r="A461" s="136" t="s">
        <v>980</v>
      </c>
      <c r="B461" s="137">
        <v>550</v>
      </c>
      <c r="C461" s="141">
        <v>4</v>
      </c>
      <c r="D461" s="140">
        <v>0.5</v>
      </c>
      <c r="E461" s="137"/>
      <c r="F461" s="141"/>
      <c r="G461" s="140"/>
      <c r="H461" s="137">
        <v>2064</v>
      </c>
      <c r="I461" s="141">
        <v>1</v>
      </c>
      <c r="J461" s="140"/>
      <c r="K461" s="137">
        <v>2064</v>
      </c>
      <c r="L461" s="141">
        <v>1</v>
      </c>
      <c r="M461" s="140"/>
      <c r="N461" s="137">
        <v>2614</v>
      </c>
      <c r="O461" s="141">
        <v>5</v>
      </c>
      <c r="P461" s="140">
        <v>0.5</v>
      </c>
    </row>
    <row r="462" spans="1:20" x14ac:dyDescent="0.2">
      <c r="A462" s="136" t="s">
        <v>981</v>
      </c>
      <c r="B462" s="137">
        <v>342</v>
      </c>
      <c r="C462" s="141">
        <v>2</v>
      </c>
      <c r="D462" s="140">
        <v>0.25</v>
      </c>
      <c r="E462" s="137">
        <v>237</v>
      </c>
      <c r="F462" s="141">
        <v>6</v>
      </c>
      <c r="G462" s="140">
        <v>0.5</v>
      </c>
      <c r="H462" s="137">
        <v>1383</v>
      </c>
      <c r="I462" s="141">
        <v>5</v>
      </c>
      <c r="J462" s="140">
        <v>0.5</v>
      </c>
      <c r="K462" s="137">
        <v>1621</v>
      </c>
      <c r="L462" s="141">
        <v>4</v>
      </c>
      <c r="M462" s="140"/>
      <c r="N462" s="137">
        <v>1963</v>
      </c>
      <c r="O462" s="141">
        <v>6</v>
      </c>
      <c r="P462" s="140">
        <v>0.25</v>
      </c>
    </row>
    <row r="463" spans="1:20" x14ac:dyDescent="0.2">
      <c r="A463" s="136" t="s">
        <v>1002</v>
      </c>
      <c r="B463" s="137"/>
      <c r="C463" s="141"/>
      <c r="D463" s="140"/>
      <c r="E463" s="137"/>
      <c r="F463" s="141"/>
      <c r="G463" s="140"/>
      <c r="H463" s="137"/>
      <c r="I463" s="141"/>
      <c r="J463" s="140"/>
      <c r="K463" s="137"/>
      <c r="L463" s="141"/>
      <c r="M463" s="140"/>
      <c r="N463" s="137"/>
      <c r="O463" s="141"/>
      <c r="P463" s="140"/>
    </row>
    <row r="464" spans="1:20" x14ac:dyDescent="0.2">
      <c r="A464" s="142" t="s">
        <v>434</v>
      </c>
      <c r="B464" s="143">
        <v>18241</v>
      </c>
      <c r="C464" s="144"/>
      <c r="D464" s="145">
        <v>0.75</v>
      </c>
      <c r="E464" s="143">
        <v>1490</v>
      </c>
      <c r="F464" s="144">
        <v>4</v>
      </c>
      <c r="G464" s="145">
        <v>0.5</v>
      </c>
      <c r="H464" s="143">
        <v>22615</v>
      </c>
      <c r="I464" s="144">
        <v>4</v>
      </c>
      <c r="J464" s="145">
        <v>0.75</v>
      </c>
      <c r="K464" s="143">
        <v>24106</v>
      </c>
      <c r="L464" s="144">
        <v>1</v>
      </c>
      <c r="M464" s="145">
        <v>0.25</v>
      </c>
      <c r="N464" s="143">
        <v>42347</v>
      </c>
      <c r="O464" s="144">
        <v>2</v>
      </c>
      <c r="P464" s="145"/>
    </row>
    <row r="465" spans="1:16" x14ac:dyDescent="0.2">
      <c r="A465" s="142"/>
      <c r="B465" s="146">
        <f t="shared" ref="B465:P465" si="13">+SUM(B444:B463)</f>
        <v>18234</v>
      </c>
      <c r="C465" s="147">
        <f t="shared" si="13"/>
        <v>50</v>
      </c>
      <c r="D465" s="148">
        <f t="shared" si="13"/>
        <v>6.75</v>
      </c>
      <c r="E465" s="146">
        <f t="shared" si="13"/>
        <v>1488</v>
      </c>
      <c r="F465" s="147">
        <f t="shared" si="13"/>
        <v>20</v>
      </c>
      <c r="G465" s="148">
        <f t="shared" si="13"/>
        <v>0.5</v>
      </c>
      <c r="H465" s="146">
        <f t="shared" si="13"/>
        <v>22610</v>
      </c>
      <c r="I465" s="147">
        <f t="shared" si="13"/>
        <v>41</v>
      </c>
      <c r="J465" s="148">
        <f t="shared" si="13"/>
        <v>3.75</v>
      </c>
      <c r="K465" s="146">
        <f t="shared" si="13"/>
        <v>24101</v>
      </c>
      <c r="L465" s="147">
        <f t="shared" si="13"/>
        <v>38</v>
      </c>
      <c r="M465" s="148">
        <f t="shared" si="13"/>
        <v>3.25</v>
      </c>
      <c r="N465" s="146">
        <f t="shared" si="13"/>
        <v>42337</v>
      </c>
      <c r="O465" s="147">
        <f t="shared" si="13"/>
        <v>74</v>
      </c>
      <c r="P465" s="148">
        <f t="shared" si="13"/>
        <v>8</v>
      </c>
    </row>
    <row r="466" spans="1:16" x14ac:dyDescent="0.2">
      <c r="A466" s="155" t="s">
        <v>1017</v>
      </c>
      <c r="B466" s="156"/>
      <c r="C466" s="156"/>
      <c r="D466" s="156"/>
      <c r="E466" s="156"/>
      <c r="F466" s="156"/>
      <c r="G466" s="156"/>
      <c r="H466" s="156"/>
      <c r="I466" s="156"/>
      <c r="J466" s="156"/>
      <c r="K466" s="156"/>
      <c r="L466" s="156"/>
      <c r="M466" s="156"/>
      <c r="N466" s="156"/>
      <c r="O466" s="156"/>
      <c r="P466" s="157"/>
    </row>
    <row r="467" spans="1:16" ht="19" x14ac:dyDescent="0.25">
      <c r="A467" s="158" t="s">
        <v>1018</v>
      </c>
      <c r="B467" s="159"/>
      <c r="C467" s="159"/>
      <c r="D467" s="159"/>
      <c r="E467" s="159"/>
      <c r="F467" s="159"/>
      <c r="G467" s="159"/>
      <c r="H467" s="159"/>
      <c r="I467" s="159"/>
      <c r="J467" s="159"/>
      <c r="K467" s="159"/>
      <c r="L467" s="159"/>
      <c r="M467" s="159"/>
      <c r="N467" s="159"/>
      <c r="O467" s="159"/>
      <c r="P467" s="160"/>
    </row>
    <row r="472" spans="1:16" ht="19" x14ac:dyDescent="0.25">
      <c r="A472" s="126" t="s">
        <v>1021</v>
      </c>
      <c r="B472" s="163"/>
      <c r="C472" s="163"/>
      <c r="D472" s="163"/>
      <c r="E472" s="163"/>
      <c r="F472" s="163"/>
      <c r="G472" s="163"/>
      <c r="H472" s="163"/>
      <c r="I472" s="163"/>
      <c r="J472" s="163"/>
      <c r="K472" s="163"/>
      <c r="L472" s="163"/>
      <c r="M472" s="163"/>
      <c r="N472" s="163"/>
      <c r="O472" s="163"/>
    </row>
    <row r="473" spans="1:16" ht="16" x14ac:dyDescent="0.2">
      <c r="A473" s="127" t="s">
        <v>956</v>
      </c>
      <c r="B473" s="127"/>
      <c r="C473" s="127"/>
      <c r="D473" s="127"/>
      <c r="E473" s="127"/>
      <c r="F473" s="127"/>
      <c r="G473" s="127"/>
      <c r="H473" s="127"/>
      <c r="I473" s="127"/>
      <c r="J473" s="127"/>
      <c r="K473" s="127"/>
      <c r="L473" s="127"/>
      <c r="M473" s="127"/>
      <c r="N473" s="127"/>
      <c r="O473" s="127"/>
      <c r="P473" s="127"/>
    </row>
    <row r="474" spans="1:16" x14ac:dyDescent="0.2">
      <c r="A474" s="128" t="s">
        <v>1022</v>
      </c>
      <c r="B474" s="128"/>
      <c r="C474" s="128"/>
      <c r="D474" s="128"/>
      <c r="E474" s="128"/>
      <c r="F474" s="128"/>
      <c r="G474" s="128"/>
      <c r="H474" s="128"/>
      <c r="I474" s="128"/>
      <c r="J474" s="128"/>
      <c r="K474" s="128"/>
      <c r="L474" s="128"/>
      <c r="M474" s="128"/>
      <c r="N474" s="128"/>
      <c r="O474" s="128"/>
      <c r="P474" s="128"/>
    </row>
    <row r="475" spans="1:16" x14ac:dyDescent="0.2">
      <c r="A475" s="129" t="s">
        <v>958</v>
      </c>
      <c r="B475" s="130" t="s">
        <v>959</v>
      </c>
      <c r="C475" s="130"/>
      <c r="D475" s="130"/>
      <c r="E475" s="131" t="s">
        <v>960</v>
      </c>
      <c r="F475" s="132"/>
      <c r="G475" s="132"/>
      <c r="H475" s="132"/>
      <c r="I475" s="132"/>
      <c r="J475" s="132"/>
      <c r="K475" s="132" t="s">
        <v>961</v>
      </c>
      <c r="L475" s="132"/>
      <c r="M475" s="132"/>
      <c r="N475" s="132"/>
      <c r="O475" s="132"/>
      <c r="P475" s="132"/>
    </row>
    <row r="476" spans="1:16" x14ac:dyDescent="0.2">
      <c r="A476" s="129"/>
      <c r="B476" s="130"/>
      <c r="C476" s="130"/>
      <c r="D476" s="130"/>
      <c r="E476" s="130" t="s">
        <v>962</v>
      </c>
      <c r="F476" s="130"/>
      <c r="G476" s="130"/>
      <c r="H476" s="133" t="s">
        <v>963</v>
      </c>
      <c r="I476" s="130"/>
      <c r="J476" s="134"/>
      <c r="K476" s="130" t="s">
        <v>964</v>
      </c>
      <c r="L476" s="130"/>
      <c r="M476" s="130"/>
      <c r="N476" s="135" t="s">
        <v>965</v>
      </c>
      <c r="O476" s="135"/>
      <c r="P476" s="135"/>
    </row>
    <row r="477" spans="1:16" x14ac:dyDescent="0.2">
      <c r="A477" s="136" t="s">
        <v>966</v>
      </c>
      <c r="B477" s="137">
        <v>4533</v>
      </c>
      <c r="C477" s="138">
        <v>3</v>
      </c>
      <c r="D477" s="140"/>
      <c r="E477" s="137"/>
      <c r="F477" s="138"/>
      <c r="G477" s="140"/>
      <c r="H477" s="137">
        <v>2900</v>
      </c>
      <c r="I477" s="138">
        <v>5</v>
      </c>
      <c r="J477" s="140">
        <v>0.25</v>
      </c>
      <c r="K477" s="137">
        <v>2900</v>
      </c>
      <c r="L477" s="138">
        <v>5</v>
      </c>
      <c r="M477" s="140">
        <v>0.25</v>
      </c>
      <c r="N477" s="137">
        <v>7434</v>
      </c>
      <c r="O477" s="138"/>
      <c r="P477" s="140">
        <v>0.25</v>
      </c>
    </row>
    <row r="478" spans="1:16" x14ac:dyDescent="0.2">
      <c r="A478" s="136" t="s">
        <v>946</v>
      </c>
      <c r="B478" s="137">
        <v>5554</v>
      </c>
      <c r="C478" s="138">
        <v>5</v>
      </c>
      <c r="D478" s="140">
        <v>0.75</v>
      </c>
      <c r="E478" s="137"/>
      <c r="F478" s="138"/>
      <c r="G478" s="140"/>
      <c r="H478" s="137">
        <v>2950</v>
      </c>
      <c r="I478" s="138"/>
      <c r="J478" s="140"/>
      <c r="K478" s="137">
        <v>2950</v>
      </c>
      <c r="L478" s="138"/>
      <c r="M478" s="140"/>
      <c r="N478" s="137">
        <v>8504</v>
      </c>
      <c r="O478" s="138">
        <v>5</v>
      </c>
      <c r="P478" s="140">
        <v>0.75</v>
      </c>
    </row>
    <row r="479" spans="1:16" x14ac:dyDescent="0.2">
      <c r="A479" s="136" t="s">
        <v>967</v>
      </c>
      <c r="B479" s="137">
        <v>863</v>
      </c>
      <c r="C479" s="138"/>
      <c r="D479" s="140"/>
      <c r="E479" s="137"/>
      <c r="F479" s="138"/>
      <c r="G479" s="140"/>
      <c r="H479" s="137">
        <v>821</v>
      </c>
      <c r="I479" s="138">
        <v>6</v>
      </c>
      <c r="J479" s="140">
        <v>0.5</v>
      </c>
      <c r="K479" s="137">
        <v>321</v>
      </c>
      <c r="L479" s="138">
        <v>6</v>
      </c>
      <c r="M479" s="140">
        <v>0.5</v>
      </c>
      <c r="N479" s="137">
        <v>1684</v>
      </c>
      <c r="O479" s="138">
        <v>6</v>
      </c>
      <c r="P479" s="140">
        <v>0.5</v>
      </c>
    </row>
    <row r="480" spans="1:16" x14ac:dyDescent="0.2">
      <c r="A480" s="136" t="s">
        <v>968</v>
      </c>
      <c r="B480" s="137">
        <v>5153</v>
      </c>
      <c r="C480" s="141">
        <v>4</v>
      </c>
      <c r="D480" s="140">
        <v>0.25</v>
      </c>
      <c r="E480" s="137"/>
      <c r="F480" s="138"/>
      <c r="G480" s="140"/>
      <c r="H480" s="137">
        <v>1665</v>
      </c>
      <c r="I480" s="141">
        <v>4</v>
      </c>
      <c r="J480" s="140">
        <v>0.5</v>
      </c>
      <c r="K480" s="137">
        <v>1665</v>
      </c>
      <c r="L480" s="141">
        <v>4</v>
      </c>
      <c r="M480" s="140">
        <v>0.5</v>
      </c>
      <c r="N480" s="137">
        <v>6819</v>
      </c>
      <c r="O480" s="141"/>
      <c r="P480" s="140">
        <v>0.75</v>
      </c>
    </row>
    <row r="481" spans="1:16" x14ac:dyDescent="0.2">
      <c r="A481" s="136" t="s">
        <v>312</v>
      </c>
      <c r="B481" s="137"/>
      <c r="C481" s="141"/>
      <c r="D481" s="140"/>
      <c r="E481" s="137"/>
      <c r="F481" s="138"/>
      <c r="G481" s="140"/>
      <c r="H481" s="137"/>
      <c r="I481" s="141"/>
      <c r="J481" s="140"/>
      <c r="K481" s="137"/>
      <c r="L481" s="141"/>
      <c r="M481" s="140"/>
      <c r="N481" s="137"/>
      <c r="O481" s="141"/>
      <c r="P481" s="140"/>
    </row>
    <row r="482" spans="1:16" x14ac:dyDescent="0.2">
      <c r="A482" s="136" t="s">
        <v>969</v>
      </c>
      <c r="B482" s="137">
        <v>1533</v>
      </c>
      <c r="C482" s="141">
        <v>3</v>
      </c>
      <c r="D482" s="140"/>
      <c r="E482" s="137"/>
      <c r="F482" s="141"/>
      <c r="G482" s="140"/>
      <c r="H482" s="137">
        <v>1406</v>
      </c>
      <c r="I482" s="141">
        <v>1</v>
      </c>
      <c r="J482" s="140"/>
      <c r="K482" s="137">
        <v>1406</v>
      </c>
      <c r="L482" s="141">
        <v>1</v>
      </c>
      <c r="M482" s="140"/>
      <c r="N482" s="137">
        <v>2939</v>
      </c>
      <c r="O482" s="141">
        <v>4</v>
      </c>
      <c r="P482" s="140"/>
    </row>
    <row r="483" spans="1:16" x14ac:dyDescent="0.2">
      <c r="A483" s="136" t="s">
        <v>970</v>
      </c>
      <c r="B483" s="137">
        <v>1067</v>
      </c>
      <c r="C483" s="141">
        <v>3</v>
      </c>
      <c r="D483" s="140"/>
      <c r="E483" s="137">
        <v>25</v>
      </c>
      <c r="F483" s="141">
        <v>4</v>
      </c>
      <c r="G483" s="140"/>
      <c r="H483" s="137">
        <v>399</v>
      </c>
      <c r="I483" s="141">
        <v>7</v>
      </c>
      <c r="J483" s="140">
        <v>0.5</v>
      </c>
      <c r="K483" s="137">
        <v>425</v>
      </c>
      <c r="L483" s="141">
        <v>3</v>
      </c>
      <c r="M483" s="140">
        <v>0.5</v>
      </c>
      <c r="N483" s="137">
        <v>1492</v>
      </c>
      <c r="O483" s="141">
        <v>6</v>
      </c>
      <c r="P483" s="140">
        <v>0.5</v>
      </c>
    </row>
    <row r="484" spans="1:16" x14ac:dyDescent="0.2">
      <c r="A484" s="136" t="s">
        <v>971</v>
      </c>
      <c r="B484" s="137">
        <v>2302</v>
      </c>
      <c r="C484" s="141"/>
      <c r="D484" s="140">
        <v>0.5</v>
      </c>
      <c r="E484" s="137"/>
      <c r="F484" s="141"/>
      <c r="G484" s="140"/>
      <c r="H484" s="137">
        <v>1883</v>
      </c>
      <c r="I484" s="141">
        <v>5</v>
      </c>
      <c r="J484" s="140"/>
      <c r="K484" s="137">
        <v>1883</v>
      </c>
      <c r="L484" s="141">
        <v>5</v>
      </c>
      <c r="M484" s="140"/>
      <c r="N484" s="137">
        <v>4185</v>
      </c>
      <c r="O484" s="141">
        <v>5</v>
      </c>
      <c r="P484" s="140">
        <v>0.5</v>
      </c>
    </row>
    <row r="485" spans="1:16" x14ac:dyDescent="0.2">
      <c r="A485" s="136" t="s">
        <v>1001</v>
      </c>
      <c r="B485" s="137">
        <v>1007</v>
      </c>
      <c r="C485" s="141">
        <v>5</v>
      </c>
      <c r="D485" s="140">
        <v>0.5</v>
      </c>
      <c r="E485" s="137"/>
      <c r="F485" s="141"/>
      <c r="G485" s="140"/>
      <c r="H485" s="137"/>
      <c r="I485" s="141"/>
      <c r="J485" s="140"/>
      <c r="K485" s="137"/>
      <c r="L485" s="141"/>
      <c r="M485" s="140"/>
      <c r="N485" s="137">
        <v>1007</v>
      </c>
      <c r="O485" s="141">
        <v>5</v>
      </c>
      <c r="P485" s="140">
        <v>0.5</v>
      </c>
    </row>
    <row r="486" spans="1:16" x14ac:dyDescent="0.2">
      <c r="A486" s="136" t="s">
        <v>973</v>
      </c>
      <c r="B486" s="137">
        <v>1030</v>
      </c>
      <c r="C486" s="141">
        <v>3</v>
      </c>
      <c r="D486" s="140">
        <v>0.75</v>
      </c>
      <c r="E486" s="137">
        <v>80</v>
      </c>
      <c r="F486" s="141">
        <v>7</v>
      </c>
      <c r="G486" s="140">
        <v>0.25</v>
      </c>
      <c r="H486" s="137">
        <v>487</v>
      </c>
      <c r="I486" s="141">
        <v>3</v>
      </c>
      <c r="J486" s="140">
        <v>0.25</v>
      </c>
      <c r="K486" s="137">
        <v>568</v>
      </c>
      <c r="L486" s="141">
        <v>2</v>
      </c>
      <c r="M486" s="140">
        <v>0.5</v>
      </c>
      <c r="N486" s="137">
        <v>1598</v>
      </c>
      <c r="O486" s="141">
        <v>6</v>
      </c>
      <c r="P486" s="140">
        <v>0.25</v>
      </c>
    </row>
    <row r="487" spans="1:16" x14ac:dyDescent="0.2">
      <c r="A487" s="136" t="s">
        <v>974</v>
      </c>
      <c r="B487" s="137">
        <v>7320</v>
      </c>
      <c r="C487" s="141"/>
      <c r="D487" s="140"/>
      <c r="E487" s="137"/>
      <c r="F487" s="141"/>
      <c r="G487" s="140"/>
      <c r="H487" s="137">
        <v>345</v>
      </c>
      <c r="I487" s="141">
        <v>5</v>
      </c>
      <c r="J487" s="140">
        <v>0.25</v>
      </c>
      <c r="K487" s="137">
        <v>345</v>
      </c>
      <c r="L487" s="141">
        <v>5</v>
      </c>
      <c r="M487" s="140">
        <v>0.25</v>
      </c>
      <c r="N487" s="137">
        <v>7665</v>
      </c>
      <c r="O487" s="141">
        <v>5</v>
      </c>
      <c r="P487" s="140">
        <v>0.25</v>
      </c>
    </row>
    <row r="488" spans="1:16" x14ac:dyDescent="0.2">
      <c r="A488" s="136" t="s">
        <v>1016</v>
      </c>
      <c r="B488" s="137"/>
      <c r="C488" s="141"/>
      <c r="D488" s="140"/>
      <c r="E488" s="137"/>
      <c r="F488" s="141"/>
      <c r="G488" s="140"/>
      <c r="H488" s="137"/>
      <c r="I488" s="141"/>
      <c r="J488" s="140"/>
      <c r="K488" s="137"/>
      <c r="L488" s="141"/>
      <c r="M488" s="140"/>
      <c r="N488" s="137"/>
      <c r="O488" s="141"/>
      <c r="P488" s="140"/>
    </row>
    <row r="489" spans="1:16" x14ac:dyDescent="0.2">
      <c r="A489" s="136" t="s">
        <v>313</v>
      </c>
      <c r="B489" s="137">
        <v>3149</v>
      </c>
      <c r="C489" s="141">
        <v>6</v>
      </c>
      <c r="D489" s="140">
        <v>0.25</v>
      </c>
      <c r="E489" s="137"/>
      <c r="F489" s="141"/>
      <c r="G489" s="140"/>
      <c r="H489" s="137">
        <v>1172</v>
      </c>
      <c r="I489" s="141">
        <v>5</v>
      </c>
      <c r="J489" s="140">
        <v>0.5</v>
      </c>
      <c r="K489" s="137">
        <v>1172</v>
      </c>
      <c r="L489" s="141">
        <v>5</v>
      </c>
      <c r="M489" s="140">
        <v>0.5</v>
      </c>
      <c r="N489" s="137">
        <v>4322</v>
      </c>
      <c r="O489" s="141">
        <v>3</v>
      </c>
      <c r="P489" s="140">
        <v>0.75</v>
      </c>
    </row>
    <row r="490" spans="1:16" x14ac:dyDescent="0.2">
      <c r="A490" s="136" t="s">
        <v>976</v>
      </c>
      <c r="B490" s="137">
        <v>765</v>
      </c>
      <c r="C490" s="141">
        <v>3</v>
      </c>
      <c r="D490" s="140">
        <v>0.25</v>
      </c>
      <c r="E490" s="137"/>
      <c r="F490" s="141"/>
      <c r="G490" s="140"/>
      <c r="H490" s="137">
        <v>5376</v>
      </c>
      <c r="I490" s="141">
        <v>6</v>
      </c>
      <c r="J490" s="140">
        <v>0.75</v>
      </c>
      <c r="K490" s="137">
        <v>5376</v>
      </c>
      <c r="L490" s="141">
        <v>6</v>
      </c>
      <c r="M490" s="140">
        <v>0.75</v>
      </c>
      <c r="N490" s="137">
        <v>6142</v>
      </c>
      <c r="O490" s="141">
        <v>2</v>
      </c>
      <c r="P490" s="140"/>
    </row>
    <row r="491" spans="1:16" x14ac:dyDescent="0.2">
      <c r="A491" s="136" t="s">
        <v>977</v>
      </c>
      <c r="B491" s="137">
        <v>2454</v>
      </c>
      <c r="C491" s="141">
        <v>5</v>
      </c>
      <c r="D491" s="140">
        <v>0.25</v>
      </c>
      <c r="E491" s="137"/>
      <c r="F491" s="141"/>
      <c r="G491" s="140"/>
      <c r="H491" s="137"/>
      <c r="I491" s="141"/>
      <c r="J491" s="140"/>
      <c r="K491" s="137"/>
      <c r="L491" s="141"/>
      <c r="M491" s="140"/>
      <c r="N491" s="137">
        <v>2454</v>
      </c>
      <c r="O491" s="141">
        <v>5</v>
      </c>
      <c r="P491" s="140">
        <v>0.25</v>
      </c>
    </row>
    <row r="492" spans="1:16" x14ac:dyDescent="0.2">
      <c r="A492" s="136" t="s">
        <v>978</v>
      </c>
      <c r="B492" s="137">
        <v>4788</v>
      </c>
      <c r="C492" s="141">
        <v>3</v>
      </c>
      <c r="D492" s="140">
        <v>0.25</v>
      </c>
      <c r="E492" s="137"/>
      <c r="F492" s="141"/>
      <c r="G492" s="140"/>
      <c r="H492" s="137"/>
      <c r="I492" s="141"/>
      <c r="J492" s="140"/>
      <c r="K492" s="137"/>
      <c r="L492" s="141"/>
      <c r="M492" s="140"/>
      <c r="N492" s="137">
        <v>4788</v>
      </c>
      <c r="O492" s="141">
        <v>3</v>
      </c>
      <c r="P492" s="140">
        <v>0.25</v>
      </c>
    </row>
    <row r="493" spans="1:16" x14ac:dyDescent="0.2">
      <c r="A493" s="136" t="s">
        <v>979</v>
      </c>
      <c r="B493" s="137">
        <v>3405</v>
      </c>
      <c r="C493" s="141">
        <v>4</v>
      </c>
      <c r="D493" s="140">
        <v>0.75</v>
      </c>
      <c r="E493" s="137"/>
      <c r="F493" s="141"/>
      <c r="G493" s="140"/>
      <c r="H493" s="137">
        <v>5932</v>
      </c>
      <c r="I493" s="141">
        <v>3</v>
      </c>
      <c r="J493" s="140"/>
      <c r="K493" s="137">
        <v>5932</v>
      </c>
      <c r="L493" s="141">
        <v>3</v>
      </c>
      <c r="M493" s="140"/>
      <c r="N493" s="137">
        <v>9337</v>
      </c>
      <c r="O493" s="141">
        <v>7</v>
      </c>
      <c r="P493" s="140">
        <v>0.75</v>
      </c>
    </row>
    <row r="494" spans="1:16" x14ac:dyDescent="0.2">
      <c r="A494" s="136" t="s">
        <v>980</v>
      </c>
      <c r="B494" s="137">
        <v>3370</v>
      </c>
      <c r="C494" s="141">
        <v>6</v>
      </c>
      <c r="D494" s="140">
        <v>0.25</v>
      </c>
      <c r="E494" s="137">
        <v>200</v>
      </c>
      <c r="F494" s="141"/>
      <c r="G494" s="140"/>
      <c r="H494" s="137">
        <v>448</v>
      </c>
      <c r="I494" s="141">
        <v>3</v>
      </c>
      <c r="J494" s="140">
        <v>0.75</v>
      </c>
      <c r="K494" s="137">
        <v>648</v>
      </c>
      <c r="L494" s="141">
        <v>3</v>
      </c>
      <c r="M494" s="140">
        <v>0.75</v>
      </c>
      <c r="N494" s="137">
        <v>4019</v>
      </c>
      <c r="O494" s="141">
        <v>2</v>
      </c>
      <c r="P494" s="140"/>
    </row>
    <row r="495" spans="1:16" x14ac:dyDescent="0.2">
      <c r="A495" s="136" t="s">
        <v>981</v>
      </c>
      <c r="B495" s="137">
        <v>2594</v>
      </c>
      <c r="C495" s="141">
        <v>2</v>
      </c>
      <c r="D495" s="140">
        <v>0.75</v>
      </c>
      <c r="E495" s="137"/>
      <c r="F495" s="141"/>
      <c r="G495" s="140"/>
      <c r="H495" s="137">
        <v>587</v>
      </c>
      <c r="I495" s="141">
        <v>4</v>
      </c>
      <c r="J495" s="140"/>
      <c r="K495" s="137">
        <v>587</v>
      </c>
      <c r="L495" s="141">
        <v>4</v>
      </c>
      <c r="M495" s="140"/>
      <c r="N495" s="137">
        <v>3181</v>
      </c>
      <c r="O495" s="141">
        <v>6</v>
      </c>
      <c r="P495" s="140">
        <v>0.75</v>
      </c>
    </row>
    <row r="496" spans="1:16" x14ac:dyDescent="0.2">
      <c r="A496" s="136" t="s">
        <v>1002</v>
      </c>
      <c r="B496" s="137"/>
      <c r="C496" s="141"/>
      <c r="D496" s="140"/>
      <c r="E496" s="137"/>
      <c r="F496" s="141"/>
      <c r="G496" s="140"/>
      <c r="H496" s="137"/>
      <c r="I496" s="141"/>
      <c r="J496" s="140"/>
      <c r="K496" s="137"/>
      <c r="L496" s="141"/>
      <c r="M496" s="140"/>
      <c r="N496" s="137"/>
      <c r="O496" s="141"/>
      <c r="P496" s="140"/>
    </row>
    <row r="497" spans="1:16" x14ac:dyDescent="0.2">
      <c r="A497" s="142" t="s">
        <v>434</v>
      </c>
      <c r="B497" s="143">
        <v>50894</v>
      </c>
      <c r="C497" s="144">
        <v>4</v>
      </c>
      <c r="D497" s="145">
        <v>0.5</v>
      </c>
      <c r="E497" s="143">
        <v>306</v>
      </c>
      <c r="F497" s="144">
        <v>3</v>
      </c>
      <c r="G497" s="145">
        <v>0.25</v>
      </c>
      <c r="H497" s="143">
        <v>26378</v>
      </c>
      <c r="I497" s="144">
        <v>5</v>
      </c>
      <c r="J497" s="145">
        <v>0.25</v>
      </c>
      <c r="K497" s="143">
        <v>26685</v>
      </c>
      <c r="L497" s="144"/>
      <c r="M497" s="145">
        <v>0.5</v>
      </c>
      <c r="N497" s="143">
        <v>77579</v>
      </c>
      <c r="O497" s="144">
        <v>5</v>
      </c>
      <c r="P497" s="145"/>
    </row>
    <row r="498" spans="1:16" x14ac:dyDescent="0.2">
      <c r="A498" s="142"/>
      <c r="B498" s="146">
        <f t="shared" ref="B498:P498" si="14">+SUM(B477:B496)</f>
        <v>50887</v>
      </c>
      <c r="C498" s="147">
        <f t="shared" si="14"/>
        <v>55</v>
      </c>
      <c r="D498" s="148">
        <f t="shared" si="14"/>
        <v>5.5</v>
      </c>
      <c r="E498" s="146">
        <f t="shared" si="14"/>
        <v>305</v>
      </c>
      <c r="F498" s="147">
        <f t="shared" si="14"/>
        <v>11</v>
      </c>
      <c r="G498" s="148">
        <f t="shared" si="14"/>
        <v>0.25</v>
      </c>
      <c r="H498" s="146">
        <f t="shared" si="14"/>
        <v>26371</v>
      </c>
      <c r="I498" s="147">
        <f t="shared" si="14"/>
        <v>57</v>
      </c>
      <c r="J498" s="148">
        <f t="shared" si="14"/>
        <v>4.25</v>
      </c>
      <c r="K498" s="146">
        <f t="shared" si="14"/>
        <v>26178</v>
      </c>
      <c r="L498" s="147">
        <f t="shared" si="14"/>
        <v>52</v>
      </c>
      <c r="M498" s="148">
        <f t="shared" si="14"/>
        <v>4.5</v>
      </c>
      <c r="N498" s="146">
        <f t="shared" si="14"/>
        <v>77570</v>
      </c>
      <c r="O498" s="147">
        <f t="shared" si="14"/>
        <v>70</v>
      </c>
      <c r="P498" s="148">
        <f t="shared" si="14"/>
        <v>7</v>
      </c>
    </row>
    <row r="499" spans="1:16" ht="79.5" customHeight="1" x14ac:dyDescent="0.2">
      <c r="A499" s="167" t="s">
        <v>1023</v>
      </c>
      <c r="B499" s="168"/>
      <c r="C499" s="168"/>
      <c r="D499" s="168"/>
      <c r="E499" s="168"/>
      <c r="F499" s="168"/>
      <c r="G499" s="168"/>
      <c r="H499" s="168"/>
      <c r="I499" s="168"/>
      <c r="J499" s="168"/>
      <c r="K499" s="168"/>
      <c r="L499" s="168"/>
      <c r="M499" s="168"/>
      <c r="N499" s="168"/>
      <c r="O499" s="168"/>
      <c r="P499" s="169"/>
    </row>
    <row r="500" spans="1:16" ht="19" x14ac:dyDescent="0.25">
      <c r="A500" s="158" t="s">
        <v>1018</v>
      </c>
      <c r="B500" s="159"/>
      <c r="C500" s="159"/>
      <c r="D500" s="159"/>
      <c r="E500" s="159"/>
      <c r="F500" s="159"/>
      <c r="G500" s="159"/>
      <c r="H500" s="159"/>
      <c r="I500" s="159"/>
      <c r="J500" s="159"/>
      <c r="K500" s="159"/>
      <c r="L500" s="159"/>
      <c r="M500" s="159"/>
      <c r="N500" s="159"/>
      <c r="O500" s="159"/>
      <c r="P500" s="160"/>
    </row>
    <row r="505" spans="1:16" ht="19" x14ac:dyDescent="0.25">
      <c r="A505" s="126" t="s">
        <v>1024</v>
      </c>
      <c r="B505" s="163"/>
      <c r="C505" s="163"/>
      <c r="D505" s="163"/>
      <c r="E505" s="163"/>
      <c r="F505" s="163"/>
      <c r="G505" s="163"/>
      <c r="H505" s="163"/>
      <c r="I505" s="163"/>
      <c r="J505" s="163"/>
      <c r="K505" s="163"/>
      <c r="L505" s="163"/>
      <c r="M505" s="163"/>
      <c r="N505" s="163"/>
      <c r="O505" s="163"/>
    </row>
    <row r="506" spans="1:16" ht="16" x14ac:dyDescent="0.2">
      <c r="A506" s="127" t="s">
        <v>956</v>
      </c>
      <c r="B506" s="127"/>
      <c r="C506" s="127"/>
      <c r="D506" s="127"/>
      <c r="E506" s="127"/>
      <c r="F506" s="127"/>
      <c r="G506" s="127"/>
      <c r="H506" s="127"/>
      <c r="I506" s="127"/>
      <c r="J506" s="127"/>
      <c r="K506" s="127"/>
      <c r="L506" s="127"/>
      <c r="M506" s="127"/>
      <c r="N506" s="127"/>
      <c r="O506" s="127"/>
      <c r="P506" s="127"/>
    </row>
    <row r="507" spans="1:16" x14ac:dyDescent="0.2">
      <c r="A507" s="128" t="s">
        <v>1025</v>
      </c>
      <c r="B507" s="128"/>
      <c r="C507" s="128"/>
      <c r="D507" s="128"/>
      <c r="E507" s="128"/>
      <c r="F507" s="128"/>
      <c r="G507" s="128"/>
      <c r="H507" s="128"/>
      <c r="I507" s="128"/>
      <c r="J507" s="128"/>
      <c r="K507" s="128"/>
      <c r="L507" s="128"/>
      <c r="M507" s="128"/>
      <c r="N507" s="128"/>
      <c r="O507" s="128"/>
      <c r="P507" s="128"/>
    </row>
    <row r="508" spans="1:16" x14ac:dyDescent="0.2">
      <c r="A508" s="129" t="s">
        <v>958</v>
      </c>
      <c r="B508" s="130" t="s">
        <v>959</v>
      </c>
      <c r="C508" s="130"/>
      <c r="D508" s="130"/>
      <c r="E508" s="131" t="s">
        <v>960</v>
      </c>
      <c r="F508" s="132"/>
      <c r="G508" s="132"/>
      <c r="H508" s="132"/>
      <c r="I508" s="132"/>
      <c r="J508" s="132"/>
      <c r="K508" s="132" t="s">
        <v>961</v>
      </c>
      <c r="L508" s="132"/>
      <c r="M508" s="132"/>
      <c r="N508" s="132"/>
      <c r="O508" s="132"/>
      <c r="P508" s="132"/>
    </row>
    <row r="509" spans="1:16" x14ac:dyDescent="0.2">
      <c r="A509" s="129"/>
      <c r="B509" s="130"/>
      <c r="C509" s="130"/>
      <c r="D509" s="130"/>
      <c r="E509" s="130" t="s">
        <v>962</v>
      </c>
      <c r="F509" s="130"/>
      <c r="G509" s="130"/>
      <c r="H509" s="133" t="s">
        <v>963</v>
      </c>
      <c r="I509" s="130"/>
      <c r="J509" s="134"/>
      <c r="K509" s="130" t="s">
        <v>964</v>
      </c>
      <c r="L509" s="130"/>
      <c r="M509" s="130"/>
      <c r="N509" s="135" t="s">
        <v>965</v>
      </c>
      <c r="O509" s="135"/>
      <c r="P509" s="135"/>
    </row>
    <row r="510" spans="1:16" x14ac:dyDescent="0.2">
      <c r="A510" s="136" t="s">
        <v>966</v>
      </c>
      <c r="B510" s="137">
        <v>5471</v>
      </c>
      <c r="C510" s="138">
        <v>6</v>
      </c>
      <c r="D510" s="140">
        <v>0.5</v>
      </c>
      <c r="E510" s="137"/>
      <c r="F510" s="138"/>
      <c r="G510" s="140"/>
      <c r="H510" s="137">
        <v>1543</v>
      </c>
      <c r="I510" s="138"/>
      <c r="J510" s="140">
        <v>0.5</v>
      </c>
      <c r="K510" s="137">
        <v>1543</v>
      </c>
      <c r="L510" s="138"/>
      <c r="M510" s="140">
        <v>0.5</v>
      </c>
      <c r="N510" s="137">
        <v>7014</v>
      </c>
      <c r="O510" s="138">
        <v>7</v>
      </c>
      <c r="P510" s="140"/>
    </row>
    <row r="511" spans="1:16" x14ac:dyDescent="0.2">
      <c r="A511" s="136" t="s">
        <v>946</v>
      </c>
      <c r="B511" s="137">
        <v>5145</v>
      </c>
      <c r="C511" s="138">
        <v>4</v>
      </c>
      <c r="D511" s="140">
        <v>0.5</v>
      </c>
      <c r="E511" s="137"/>
      <c r="F511" s="138"/>
      <c r="G511" s="140"/>
      <c r="H511" s="137">
        <v>223</v>
      </c>
      <c r="I511" s="138">
        <v>4</v>
      </c>
      <c r="J511" s="140">
        <v>0.75</v>
      </c>
      <c r="K511" s="137">
        <v>223</v>
      </c>
      <c r="L511" s="138">
        <v>4</v>
      </c>
      <c r="M511" s="140">
        <v>0.75</v>
      </c>
      <c r="N511" s="137">
        <v>5369</v>
      </c>
      <c r="O511" s="138">
        <v>1</v>
      </c>
      <c r="P511" s="140">
        <v>0.25</v>
      </c>
    </row>
    <row r="512" spans="1:16" x14ac:dyDescent="0.2">
      <c r="A512" s="136" t="s">
        <v>967</v>
      </c>
      <c r="B512" s="137">
        <v>1472</v>
      </c>
      <c r="C512" s="138">
        <v>3</v>
      </c>
      <c r="D512" s="140">
        <v>0.25</v>
      </c>
      <c r="E512" s="137">
        <v>712</v>
      </c>
      <c r="F512" s="138"/>
      <c r="G512" s="140"/>
      <c r="H512" s="137">
        <v>81</v>
      </c>
      <c r="I512" s="138">
        <v>6</v>
      </c>
      <c r="J512" s="140"/>
      <c r="K512" s="137">
        <v>793</v>
      </c>
      <c r="L512" s="138">
        <v>6</v>
      </c>
      <c r="M512" s="140"/>
      <c r="N512" s="137">
        <v>2266</v>
      </c>
      <c r="O512" s="138">
        <v>1</v>
      </c>
      <c r="P512" s="140">
        <v>0.25</v>
      </c>
    </row>
    <row r="513" spans="1:16" x14ac:dyDescent="0.2">
      <c r="A513" s="136" t="s">
        <v>968</v>
      </c>
      <c r="B513" s="137">
        <v>8842</v>
      </c>
      <c r="C513" s="141">
        <v>5</v>
      </c>
      <c r="D513" s="140">
        <v>0.5</v>
      </c>
      <c r="E513" s="137"/>
      <c r="F513" s="138"/>
      <c r="G513" s="140"/>
      <c r="H513" s="137"/>
      <c r="I513" s="141"/>
      <c r="J513" s="140"/>
      <c r="K513" s="137"/>
      <c r="L513" s="141"/>
      <c r="M513" s="140"/>
      <c r="N513" s="137">
        <v>8842</v>
      </c>
      <c r="O513" s="141">
        <v>5</v>
      </c>
      <c r="P513" s="140">
        <v>0.5</v>
      </c>
    </row>
    <row r="514" spans="1:16" x14ac:dyDescent="0.2">
      <c r="A514" s="136" t="s">
        <v>312</v>
      </c>
      <c r="B514" s="137"/>
      <c r="C514" s="141"/>
      <c r="D514" s="140"/>
      <c r="E514" s="137"/>
      <c r="F514" s="138"/>
      <c r="G514" s="140"/>
      <c r="H514" s="137"/>
      <c r="I514" s="141"/>
      <c r="J514" s="140"/>
      <c r="K514" s="137"/>
      <c r="L514" s="141"/>
      <c r="M514" s="140"/>
      <c r="N514" s="137"/>
      <c r="O514" s="141"/>
      <c r="P514" s="140"/>
    </row>
    <row r="515" spans="1:16" x14ac:dyDescent="0.2">
      <c r="A515" s="136" t="s">
        <v>969</v>
      </c>
      <c r="B515" s="137">
        <v>2664</v>
      </c>
      <c r="C515" s="141"/>
      <c r="D515" s="140">
        <v>0.5</v>
      </c>
      <c r="E515" s="137"/>
      <c r="F515" s="141"/>
      <c r="G515" s="140"/>
      <c r="H515" s="137"/>
      <c r="I515" s="141"/>
      <c r="J515" s="140"/>
      <c r="K515" s="137"/>
      <c r="L515" s="141"/>
      <c r="M515" s="140"/>
      <c r="N515" s="137">
        <v>2664</v>
      </c>
      <c r="O515" s="141"/>
      <c r="P515" s="140">
        <v>0.5</v>
      </c>
    </row>
    <row r="516" spans="1:16" x14ac:dyDescent="0.2">
      <c r="A516" s="136" t="s">
        <v>970</v>
      </c>
      <c r="B516" s="137">
        <v>1386</v>
      </c>
      <c r="C516" s="141">
        <v>5</v>
      </c>
      <c r="D516" s="140"/>
      <c r="E516" s="137"/>
      <c r="F516" s="141"/>
      <c r="G516" s="140"/>
      <c r="H516" s="137"/>
      <c r="I516" s="141"/>
      <c r="J516" s="140"/>
      <c r="K516" s="137"/>
      <c r="L516" s="141"/>
      <c r="M516" s="140"/>
      <c r="N516" s="137">
        <v>1386</v>
      </c>
      <c r="O516" s="141">
        <v>5</v>
      </c>
      <c r="P516" s="140"/>
    </row>
    <row r="517" spans="1:16" x14ac:dyDescent="0.2">
      <c r="A517" s="136" t="s">
        <v>971</v>
      </c>
      <c r="B517" s="137">
        <v>4419</v>
      </c>
      <c r="C517" s="141">
        <v>1</v>
      </c>
      <c r="D517" s="140">
        <v>0.5</v>
      </c>
      <c r="E517" s="137"/>
      <c r="F517" s="141"/>
      <c r="G517" s="140"/>
      <c r="H517" s="137">
        <v>41</v>
      </c>
      <c r="I517" s="141">
        <v>4</v>
      </c>
      <c r="J517" s="140">
        <v>0.75</v>
      </c>
      <c r="K517" s="137">
        <v>41</v>
      </c>
      <c r="L517" s="141">
        <v>4</v>
      </c>
      <c r="M517" s="140">
        <v>0.75</v>
      </c>
      <c r="N517" s="137">
        <v>4460</v>
      </c>
      <c r="O517" s="141">
        <v>6</v>
      </c>
      <c r="P517" s="140">
        <v>0.25</v>
      </c>
    </row>
    <row r="518" spans="1:16" x14ac:dyDescent="0.2">
      <c r="A518" s="136" t="s">
        <v>1001</v>
      </c>
      <c r="B518" s="137">
        <v>1031</v>
      </c>
      <c r="C518" s="141">
        <v>3</v>
      </c>
      <c r="D518" s="140">
        <v>0.5</v>
      </c>
      <c r="E518" s="137"/>
      <c r="F518" s="141"/>
      <c r="G518" s="140"/>
      <c r="H518" s="137"/>
      <c r="I518" s="141"/>
      <c r="J518" s="140"/>
      <c r="K518" s="137"/>
      <c r="L518" s="141"/>
      <c r="M518" s="140"/>
      <c r="N518" s="137">
        <v>1031</v>
      </c>
      <c r="O518" s="141">
        <v>3</v>
      </c>
      <c r="P518" s="140">
        <v>0.5</v>
      </c>
    </row>
    <row r="519" spans="1:16" x14ac:dyDescent="0.2">
      <c r="A519" s="136" t="s">
        <v>973</v>
      </c>
      <c r="B519" s="137">
        <v>1712</v>
      </c>
      <c r="C519" s="141">
        <v>1</v>
      </c>
      <c r="D519" s="140">
        <v>0.5</v>
      </c>
      <c r="E519" s="137"/>
      <c r="F519" s="141"/>
      <c r="G519" s="140"/>
      <c r="H519" s="137">
        <v>111</v>
      </c>
      <c r="I519" s="141">
        <v>3</v>
      </c>
      <c r="J519" s="140">
        <v>0.5</v>
      </c>
      <c r="K519" s="137">
        <v>111</v>
      </c>
      <c r="L519" s="141">
        <v>2</v>
      </c>
      <c r="M519" s="140">
        <v>0.5</v>
      </c>
      <c r="N519" s="137">
        <v>1823</v>
      </c>
      <c r="O519" s="141">
        <v>4</v>
      </c>
      <c r="P519" s="140"/>
    </row>
    <row r="520" spans="1:16" x14ac:dyDescent="0.2">
      <c r="A520" s="136" t="s">
        <v>1016</v>
      </c>
      <c r="B520" s="137"/>
      <c r="C520" s="141"/>
      <c r="D520" s="140"/>
      <c r="E520" s="137"/>
      <c r="F520" s="141"/>
      <c r="G520" s="140"/>
      <c r="H520" s="137"/>
      <c r="I520" s="141"/>
      <c r="J520" s="140"/>
      <c r="K520" s="137"/>
      <c r="L520" s="141"/>
      <c r="M520" s="140"/>
      <c r="N520" s="137"/>
      <c r="O520" s="141"/>
      <c r="P520" s="140"/>
    </row>
    <row r="521" spans="1:16" x14ac:dyDescent="0.2">
      <c r="A521" s="136" t="s">
        <v>974</v>
      </c>
      <c r="B521" s="137">
        <v>6706</v>
      </c>
      <c r="C521" s="141">
        <v>2</v>
      </c>
      <c r="D521" s="140">
        <v>0.5</v>
      </c>
      <c r="E521" s="137"/>
      <c r="F521" s="141"/>
      <c r="G521" s="140"/>
      <c r="H521" s="137">
        <v>25</v>
      </c>
      <c r="I521" s="141"/>
      <c r="J521" s="140"/>
      <c r="K521" s="137">
        <v>25</v>
      </c>
      <c r="L521" s="141"/>
      <c r="M521" s="140"/>
      <c r="N521" s="137">
        <v>6731</v>
      </c>
      <c r="O521" s="141">
        <v>2</v>
      </c>
      <c r="P521" s="140">
        <v>0.5</v>
      </c>
    </row>
    <row r="522" spans="1:16" x14ac:dyDescent="0.2">
      <c r="A522" s="136" t="s">
        <v>313</v>
      </c>
      <c r="B522" s="137">
        <v>3282</v>
      </c>
      <c r="C522" s="141">
        <v>3</v>
      </c>
      <c r="D522" s="140">
        <v>0.25</v>
      </c>
      <c r="E522" s="137"/>
      <c r="F522" s="141"/>
      <c r="G522" s="140"/>
      <c r="H522" s="137">
        <v>435</v>
      </c>
      <c r="I522" s="141">
        <v>3</v>
      </c>
      <c r="J522" s="140"/>
      <c r="K522" s="137">
        <v>435</v>
      </c>
      <c r="L522" s="141">
        <v>3</v>
      </c>
      <c r="M522" s="140"/>
      <c r="N522" s="137">
        <v>3717</v>
      </c>
      <c r="O522" s="141">
        <v>6</v>
      </c>
      <c r="P522" s="140">
        <v>0.25</v>
      </c>
    </row>
    <row r="523" spans="1:16" x14ac:dyDescent="0.2">
      <c r="A523" s="136" t="s">
        <v>976</v>
      </c>
      <c r="B523" s="137">
        <v>5099</v>
      </c>
      <c r="C523" s="141">
        <v>6</v>
      </c>
      <c r="D523" s="140"/>
      <c r="E523" s="137"/>
      <c r="F523" s="141"/>
      <c r="G523" s="140"/>
      <c r="H523" s="137">
        <v>2096</v>
      </c>
      <c r="I523" s="141">
        <v>1</v>
      </c>
      <c r="J523" s="140">
        <v>0.25</v>
      </c>
      <c r="K523" s="137">
        <v>2096</v>
      </c>
      <c r="L523" s="141">
        <v>1</v>
      </c>
      <c r="M523" s="140">
        <v>0.25</v>
      </c>
      <c r="N523" s="137">
        <v>7195</v>
      </c>
      <c r="O523" s="141">
        <v>7</v>
      </c>
      <c r="P523" s="140">
        <v>0.25</v>
      </c>
    </row>
    <row r="524" spans="1:16" x14ac:dyDescent="0.2">
      <c r="A524" s="136" t="s">
        <v>977</v>
      </c>
      <c r="B524" s="137">
        <v>2452</v>
      </c>
      <c r="C524" s="141">
        <v>7</v>
      </c>
      <c r="D524" s="140">
        <v>0.75</v>
      </c>
      <c r="E524" s="137"/>
      <c r="F524" s="141"/>
      <c r="G524" s="140"/>
      <c r="H524" s="137"/>
      <c r="I524" s="141"/>
      <c r="J524" s="140"/>
      <c r="K524" s="137"/>
      <c r="L524" s="141"/>
      <c r="M524" s="140"/>
      <c r="N524" s="137">
        <v>2452</v>
      </c>
      <c r="O524" s="141">
        <v>7</v>
      </c>
      <c r="P524" s="140">
        <v>0.75</v>
      </c>
    </row>
    <row r="525" spans="1:16" x14ac:dyDescent="0.2">
      <c r="A525" s="136" t="s">
        <v>978</v>
      </c>
      <c r="B525" s="137">
        <v>4697</v>
      </c>
      <c r="C525" s="141"/>
      <c r="D525" s="140"/>
      <c r="E525" s="137"/>
      <c r="F525" s="141"/>
      <c r="G525" s="140"/>
      <c r="H525" s="137"/>
      <c r="I525" s="141"/>
      <c r="J525" s="140"/>
      <c r="K525" s="137"/>
      <c r="L525" s="141"/>
      <c r="M525" s="140"/>
      <c r="N525" s="137">
        <v>4697</v>
      </c>
      <c r="O525" s="141"/>
      <c r="P525" s="140"/>
    </row>
    <row r="526" spans="1:16" x14ac:dyDescent="0.2">
      <c r="A526" s="136" t="s">
        <v>979</v>
      </c>
      <c r="B526" s="137">
        <v>3475</v>
      </c>
      <c r="C526" s="141"/>
      <c r="D526" s="140">
        <v>0.75</v>
      </c>
      <c r="E526" s="137">
        <v>126</v>
      </c>
      <c r="F526" s="141">
        <v>5</v>
      </c>
      <c r="G526" s="140"/>
      <c r="H526" s="137">
        <v>3593</v>
      </c>
      <c r="I526" s="141"/>
      <c r="J526" s="140">
        <v>0.25</v>
      </c>
      <c r="K526" s="137">
        <v>3719</v>
      </c>
      <c r="L526" s="141">
        <v>5</v>
      </c>
      <c r="M526" s="140">
        <v>0.25</v>
      </c>
      <c r="N526" s="137">
        <v>7194</v>
      </c>
      <c r="O526" s="141">
        <v>6</v>
      </c>
      <c r="P526" s="140"/>
    </row>
    <row r="527" spans="1:16" x14ac:dyDescent="0.2">
      <c r="A527" s="136" t="s">
        <v>980</v>
      </c>
      <c r="B527" s="137">
        <v>3349</v>
      </c>
      <c r="C527" s="141">
        <v>3</v>
      </c>
      <c r="D527" s="140">
        <v>0.75</v>
      </c>
      <c r="E527" s="137">
        <v>200</v>
      </c>
      <c r="F527" s="141"/>
      <c r="G527" s="140"/>
      <c r="H527" s="137">
        <v>83</v>
      </c>
      <c r="I527" s="141">
        <v>6</v>
      </c>
      <c r="J527" s="140">
        <v>0.25</v>
      </c>
      <c r="K527" s="137">
        <v>283</v>
      </c>
      <c r="L527" s="141">
        <v>6</v>
      </c>
      <c r="M527" s="140">
        <v>0.25</v>
      </c>
      <c r="N527" s="137">
        <v>3633</v>
      </c>
      <c r="O527" s="141">
        <v>2</v>
      </c>
      <c r="P527" s="140"/>
    </row>
    <row r="528" spans="1:16" x14ac:dyDescent="0.2">
      <c r="A528" s="136" t="s">
        <v>981</v>
      </c>
      <c r="B528" s="137">
        <v>2401</v>
      </c>
      <c r="C528" s="141">
        <v>7</v>
      </c>
      <c r="D528" s="140">
        <v>0.5</v>
      </c>
      <c r="E528" s="137">
        <v>231</v>
      </c>
      <c r="F528" s="141"/>
      <c r="G528" s="140"/>
      <c r="H528" s="137">
        <v>659</v>
      </c>
      <c r="I528" s="141">
        <v>5</v>
      </c>
      <c r="J528" s="140">
        <v>0.75</v>
      </c>
      <c r="K528" s="137">
        <v>891</v>
      </c>
      <c r="L528" s="141">
        <v>5</v>
      </c>
      <c r="M528" s="140">
        <v>0.75</v>
      </c>
      <c r="N528" s="137">
        <v>3293</v>
      </c>
      <c r="O528" s="141">
        <v>5</v>
      </c>
      <c r="P528" s="140">
        <v>0.25</v>
      </c>
    </row>
    <row r="529" spans="1:16" x14ac:dyDescent="0.2">
      <c r="A529" s="136" t="s">
        <v>1002</v>
      </c>
      <c r="B529" s="137"/>
      <c r="C529" s="141"/>
      <c r="D529" s="140"/>
      <c r="E529" s="137"/>
      <c r="F529" s="141"/>
      <c r="G529" s="140"/>
      <c r="H529" s="137"/>
      <c r="I529" s="141"/>
      <c r="J529" s="140"/>
      <c r="K529" s="137"/>
      <c r="L529" s="141"/>
      <c r="M529" s="140"/>
      <c r="N529" s="137"/>
      <c r="O529" s="141"/>
      <c r="P529" s="140"/>
    </row>
    <row r="530" spans="1:16" x14ac:dyDescent="0.2">
      <c r="A530" s="142" t="s">
        <v>434</v>
      </c>
      <c r="B530" s="143">
        <v>63610</v>
      </c>
      <c r="C530" s="144">
        <v>7</v>
      </c>
      <c r="D530" s="145">
        <v>0.25</v>
      </c>
      <c r="E530" s="143">
        <v>1270</v>
      </c>
      <c r="F530" s="144">
        <v>5</v>
      </c>
      <c r="G530" s="145"/>
      <c r="H530" s="143">
        <v>8894</v>
      </c>
      <c r="I530" s="144">
        <v>3</v>
      </c>
      <c r="J530" s="145"/>
      <c r="K530" s="143">
        <v>2165</v>
      </c>
      <c r="L530" s="144"/>
      <c r="M530" s="145"/>
      <c r="N530" s="143">
        <v>73775</v>
      </c>
      <c r="O530" s="144">
        <v>7</v>
      </c>
      <c r="P530" s="145">
        <v>0.25</v>
      </c>
    </row>
    <row r="531" spans="1:16" x14ac:dyDescent="0.2">
      <c r="A531" s="142"/>
      <c r="B531" s="146">
        <f t="shared" ref="B531:P531" si="15">+SUM(B510:B529)</f>
        <v>63603</v>
      </c>
      <c r="C531" s="147">
        <f t="shared" si="15"/>
        <v>56</v>
      </c>
      <c r="D531" s="148">
        <f t="shared" si="15"/>
        <v>7.25</v>
      </c>
      <c r="E531" s="146">
        <f t="shared" si="15"/>
        <v>1269</v>
      </c>
      <c r="F531" s="147">
        <f t="shared" si="15"/>
        <v>5</v>
      </c>
      <c r="G531" s="148">
        <f t="shared" si="15"/>
        <v>0</v>
      </c>
      <c r="H531" s="146">
        <f t="shared" si="15"/>
        <v>8890</v>
      </c>
      <c r="I531" s="147">
        <f t="shared" si="15"/>
        <v>32</v>
      </c>
      <c r="J531" s="148">
        <f t="shared" si="15"/>
        <v>4</v>
      </c>
      <c r="K531" s="146">
        <f t="shared" si="15"/>
        <v>10160</v>
      </c>
      <c r="L531" s="147">
        <f t="shared" si="15"/>
        <v>36</v>
      </c>
      <c r="M531" s="148">
        <f t="shared" si="15"/>
        <v>4</v>
      </c>
      <c r="N531" s="146">
        <f t="shared" si="15"/>
        <v>73767</v>
      </c>
      <c r="O531" s="147">
        <f t="shared" si="15"/>
        <v>67</v>
      </c>
      <c r="P531" s="148">
        <f t="shared" si="15"/>
        <v>4.25</v>
      </c>
    </row>
    <row r="532" spans="1:16" ht="75" customHeight="1" x14ac:dyDescent="0.2">
      <c r="A532" s="167" t="s">
        <v>1026</v>
      </c>
      <c r="B532" s="168"/>
      <c r="C532" s="168"/>
      <c r="D532" s="168"/>
      <c r="E532" s="168"/>
      <c r="F532" s="168"/>
      <c r="G532" s="168"/>
      <c r="H532" s="168"/>
      <c r="I532" s="168"/>
      <c r="J532" s="168"/>
      <c r="K532" s="168"/>
      <c r="L532" s="168"/>
      <c r="M532" s="168"/>
      <c r="N532" s="168"/>
      <c r="O532" s="168"/>
      <c r="P532" s="169"/>
    </row>
    <row r="533" spans="1:16" ht="19" x14ac:dyDescent="0.25">
      <c r="A533" s="158" t="s">
        <v>1018</v>
      </c>
      <c r="B533" s="159"/>
      <c r="C533" s="159"/>
      <c r="D533" s="159"/>
      <c r="E533" s="159"/>
      <c r="F533" s="159"/>
      <c r="G533" s="159"/>
      <c r="H533" s="159"/>
      <c r="I533" s="159"/>
      <c r="J533" s="159"/>
      <c r="K533" s="159"/>
      <c r="L533" s="159"/>
      <c r="M533" s="159"/>
      <c r="N533" s="159"/>
      <c r="O533" s="159"/>
      <c r="P533" s="160"/>
    </row>
    <row r="538" spans="1:16" ht="19" x14ac:dyDescent="0.25">
      <c r="A538" s="126" t="s">
        <v>1027</v>
      </c>
      <c r="B538" s="163"/>
      <c r="C538" s="163"/>
      <c r="D538" s="163"/>
      <c r="E538" s="163"/>
      <c r="F538" s="163"/>
      <c r="G538" s="163"/>
      <c r="H538" s="163"/>
      <c r="I538" s="163"/>
      <c r="J538" s="163"/>
      <c r="K538" s="163"/>
      <c r="L538" s="163"/>
      <c r="M538" s="163"/>
      <c r="N538" s="163"/>
      <c r="O538" s="163"/>
    </row>
    <row r="539" spans="1:16" ht="16" x14ac:dyDescent="0.2">
      <c r="A539" s="127" t="s">
        <v>956</v>
      </c>
      <c r="B539" s="127"/>
      <c r="C539" s="127"/>
      <c r="D539" s="127"/>
      <c r="E539" s="127"/>
      <c r="F539" s="127"/>
      <c r="G539" s="127"/>
      <c r="H539" s="127"/>
      <c r="I539" s="127"/>
      <c r="J539" s="127"/>
      <c r="K539" s="127"/>
      <c r="L539" s="127"/>
      <c r="M539" s="127"/>
      <c r="N539" s="127"/>
      <c r="O539" s="127"/>
      <c r="P539" s="127"/>
    </row>
    <row r="540" spans="1:16" x14ac:dyDescent="0.2">
      <c r="A540" s="128" t="s">
        <v>1028</v>
      </c>
      <c r="B540" s="128"/>
      <c r="C540" s="128"/>
      <c r="D540" s="128"/>
      <c r="E540" s="128"/>
      <c r="F540" s="128"/>
      <c r="G540" s="128"/>
      <c r="H540" s="128"/>
      <c r="I540" s="128"/>
      <c r="J540" s="128"/>
      <c r="K540" s="128"/>
      <c r="L540" s="128"/>
      <c r="M540" s="128"/>
      <c r="N540" s="128"/>
      <c r="O540" s="128"/>
      <c r="P540" s="128"/>
    </row>
    <row r="541" spans="1:16" x14ac:dyDescent="0.2">
      <c r="A541" s="129" t="s">
        <v>958</v>
      </c>
      <c r="B541" s="130" t="s">
        <v>959</v>
      </c>
      <c r="C541" s="130"/>
      <c r="D541" s="130"/>
      <c r="E541" s="131" t="s">
        <v>960</v>
      </c>
      <c r="F541" s="132"/>
      <c r="G541" s="132"/>
      <c r="H541" s="132"/>
      <c r="I541" s="132"/>
      <c r="J541" s="132"/>
      <c r="K541" s="132" t="s">
        <v>961</v>
      </c>
      <c r="L541" s="132"/>
      <c r="M541" s="132"/>
      <c r="N541" s="132"/>
      <c r="O541" s="132"/>
      <c r="P541" s="132"/>
    </row>
    <row r="542" spans="1:16" x14ac:dyDescent="0.2">
      <c r="A542" s="129"/>
      <c r="B542" s="130"/>
      <c r="C542" s="130"/>
      <c r="D542" s="130"/>
      <c r="E542" s="130" t="s">
        <v>962</v>
      </c>
      <c r="F542" s="130"/>
      <c r="G542" s="130"/>
      <c r="H542" s="133" t="s">
        <v>963</v>
      </c>
      <c r="I542" s="130"/>
      <c r="J542" s="134"/>
      <c r="K542" s="130" t="s">
        <v>964</v>
      </c>
      <c r="L542" s="130"/>
      <c r="M542" s="130"/>
      <c r="N542" s="135" t="s">
        <v>965</v>
      </c>
      <c r="O542" s="135"/>
      <c r="P542" s="135"/>
    </row>
    <row r="543" spans="1:16" x14ac:dyDescent="0.2">
      <c r="A543" s="136" t="s">
        <v>966</v>
      </c>
      <c r="B543" s="137">
        <v>11095</v>
      </c>
      <c r="C543" s="138">
        <v>5</v>
      </c>
      <c r="D543" s="140"/>
      <c r="E543" s="137"/>
      <c r="F543" s="138"/>
      <c r="G543" s="140"/>
      <c r="H543" s="137"/>
      <c r="I543" s="138"/>
      <c r="J543" s="140"/>
      <c r="K543" s="137"/>
      <c r="L543" s="138"/>
      <c r="M543" s="140"/>
      <c r="N543" s="137">
        <v>11095</v>
      </c>
      <c r="O543" s="138">
        <v>5</v>
      </c>
      <c r="P543" s="140"/>
    </row>
    <row r="544" spans="1:16" x14ac:dyDescent="0.2">
      <c r="A544" s="136" t="s">
        <v>946</v>
      </c>
      <c r="B544" s="137">
        <v>17522</v>
      </c>
      <c r="C544" s="138">
        <v>1</v>
      </c>
      <c r="D544" s="140"/>
      <c r="E544" s="137">
        <v>8725</v>
      </c>
      <c r="F544" s="138">
        <v>4</v>
      </c>
      <c r="G544" s="140">
        <v>0.5</v>
      </c>
      <c r="H544" s="137">
        <v>112</v>
      </c>
      <c r="I544" s="138">
        <v>6</v>
      </c>
      <c r="J544" s="140">
        <v>0.75</v>
      </c>
      <c r="K544" s="137">
        <v>8838</v>
      </c>
      <c r="L544" s="138">
        <v>3</v>
      </c>
      <c r="M544" s="140">
        <v>0.25</v>
      </c>
      <c r="N544" s="137">
        <v>26360</v>
      </c>
      <c r="O544" s="138">
        <v>4</v>
      </c>
      <c r="P544" s="140">
        <v>0.25</v>
      </c>
    </row>
    <row r="545" spans="1:16" x14ac:dyDescent="0.2">
      <c r="A545" s="136" t="s">
        <v>967</v>
      </c>
      <c r="B545" s="137">
        <v>2257</v>
      </c>
      <c r="C545" s="138">
        <v>4</v>
      </c>
      <c r="D545" s="140">
        <v>0.5</v>
      </c>
      <c r="E545" s="137">
        <v>87</v>
      </c>
      <c r="F545" s="138">
        <v>6</v>
      </c>
      <c r="G545" s="140"/>
      <c r="H545" s="137">
        <v>90</v>
      </c>
      <c r="I545" s="138"/>
      <c r="J545" s="140"/>
      <c r="K545" s="137">
        <v>177</v>
      </c>
      <c r="L545" s="138">
        <v>6</v>
      </c>
      <c r="M545" s="140"/>
      <c r="N545" s="137">
        <v>2435</v>
      </c>
      <c r="O545" s="141">
        <v>2</v>
      </c>
      <c r="P545" s="140">
        <v>0.5</v>
      </c>
    </row>
    <row r="546" spans="1:16" x14ac:dyDescent="0.2">
      <c r="A546" s="136" t="s">
        <v>968</v>
      </c>
      <c r="B546" s="137">
        <v>16623</v>
      </c>
      <c r="C546" s="141">
        <v>7</v>
      </c>
      <c r="D546" s="140">
        <v>0.25</v>
      </c>
      <c r="E546" s="137">
        <v>97</v>
      </c>
      <c r="F546" s="138"/>
      <c r="G546" s="140"/>
      <c r="H546" s="137"/>
      <c r="I546" s="141"/>
      <c r="J546" s="140"/>
      <c r="K546" s="137">
        <v>97</v>
      </c>
      <c r="L546" s="141"/>
      <c r="M546" s="140"/>
      <c r="N546" s="137">
        <v>16720</v>
      </c>
      <c r="O546" s="141">
        <v>7</v>
      </c>
      <c r="P546" s="140">
        <v>0.25</v>
      </c>
    </row>
    <row r="547" spans="1:16" x14ac:dyDescent="0.2">
      <c r="A547" s="136" t="s">
        <v>312</v>
      </c>
      <c r="B547" s="137"/>
      <c r="C547" s="141"/>
      <c r="D547" s="140"/>
      <c r="E547" s="137"/>
      <c r="F547" s="138"/>
      <c r="G547" s="140"/>
      <c r="H547" s="137"/>
      <c r="I547" s="141"/>
      <c r="J547" s="140"/>
      <c r="K547" s="137"/>
      <c r="L547" s="141"/>
      <c r="M547" s="140"/>
      <c r="N547" s="137"/>
      <c r="O547" s="141"/>
      <c r="P547" s="140"/>
    </row>
    <row r="548" spans="1:16" x14ac:dyDescent="0.2">
      <c r="A548" s="136" t="s">
        <v>969</v>
      </c>
      <c r="B548" s="137">
        <v>3333</v>
      </c>
      <c r="C548" s="141"/>
      <c r="D548" s="140">
        <v>0.5</v>
      </c>
      <c r="E548" s="137">
        <v>791</v>
      </c>
      <c r="F548" s="141">
        <v>6</v>
      </c>
      <c r="G548" s="140">
        <v>0.5</v>
      </c>
      <c r="H548" s="137">
        <v>694</v>
      </c>
      <c r="I548" s="141">
        <v>6</v>
      </c>
      <c r="J548" s="140">
        <v>0.5</v>
      </c>
      <c r="K548" s="137">
        <v>1456</v>
      </c>
      <c r="L548" s="141">
        <v>5</v>
      </c>
      <c r="M548" s="140"/>
      <c r="N548" s="137">
        <v>4789</v>
      </c>
      <c r="O548" s="141">
        <v>5</v>
      </c>
      <c r="P548" s="140">
        <v>0.5</v>
      </c>
    </row>
    <row r="549" spans="1:16" x14ac:dyDescent="0.2">
      <c r="A549" s="136" t="s">
        <v>970</v>
      </c>
      <c r="B549" s="137">
        <v>1566</v>
      </c>
      <c r="C549" s="141">
        <v>5</v>
      </c>
      <c r="D549" s="140">
        <v>0.5</v>
      </c>
      <c r="E549" s="137">
        <v>103</v>
      </c>
      <c r="F549" s="141"/>
      <c r="G549" s="140"/>
      <c r="H549" s="137">
        <v>679</v>
      </c>
      <c r="I549" s="141">
        <v>6</v>
      </c>
      <c r="J549" s="140">
        <v>0.5</v>
      </c>
      <c r="K549" s="137">
        <v>782</v>
      </c>
      <c r="L549" s="141">
        <v>6</v>
      </c>
      <c r="M549" s="140">
        <v>0.5</v>
      </c>
      <c r="N549" s="137">
        <v>2349</v>
      </c>
      <c r="O549" s="141">
        <v>4</v>
      </c>
      <c r="P549" s="140"/>
    </row>
    <row r="550" spans="1:16" x14ac:dyDescent="0.2">
      <c r="A550" s="136" t="s">
        <v>971</v>
      </c>
      <c r="B550" s="137">
        <v>3255</v>
      </c>
      <c r="C550" s="141">
        <v>1</v>
      </c>
      <c r="D550" s="140">
        <v>0.5</v>
      </c>
      <c r="E550" s="137">
        <v>1639</v>
      </c>
      <c r="F550" s="141">
        <v>7</v>
      </c>
      <c r="G550" s="140">
        <v>0.25</v>
      </c>
      <c r="H550" s="137">
        <v>449</v>
      </c>
      <c r="I550" s="141">
        <v>1</v>
      </c>
      <c r="J550" s="140">
        <v>0.25</v>
      </c>
      <c r="K550" s="137">
        <v>2089</v>
      </c>
      <c r="L550" s="141"/>
      <c r="M550" s="140">
        <v>0.5</v>
      </c>
      <c r="N550" s="137">
        <v>5344</v>
      </c>
      <c r="O550" s="141">
        <v>2</v>
      </c>
      <c r="P550" s="140"/>
    </row>
    <row r="551" spans="1:16" x14ac:dyDescent="0.2">
      <c r="A551" s="136" t="s">
        <v>1001</v>
      </c>
      <c r="B551" s="137">
        <v>2275</v>
      </c>
      <c r="C551" s="141">
        <v>6</v>
      </c>
      <c r="D551" s="140"/>
      <c r="E551" s="137"/>
      <c r="F551" s="141"/>
      <c r="G551" s="140"/>
      <c r="H551" s="137"/>
      <c r="I551" s="141"/>
      <c r="J551" s="140"/>
      <c r="K551" s="137"/>
      <c r="L551" s="141"/>
      <c r="M551" s="140"/>
      <c r="N551" s="137">
        <v>2275</v>
      </c>
      <c r="O551" s="141">
        <v>6</v>
      </c>
      <c r="P551" s="140"/>
    </row>
    <row r="552" spans="1:16" x14ac:dyDescent="0.2">
      <c r="A552" s="136" t="s">
        <v>973</v>
      </c>
      <c r="B552" s="137">
        <v>1415</v>
      </c>
      <c r="C552" s="141">
        <v>4</v>
      </c>
      <c r="D552" s="140">
        <v>0.25</v>
      </c>
      <c r="E552" s="137">
        <v>1198</v>
      </c>
      <c r="F552" s="141">
        <v>6</v>
      </c>
      <c r="G552" s="140">
        <v>0.75</v>
      </c>
      <c r="H552" s="137">
        <v>8</v>
      </c>
      <c r="I552" s="141"/>
      <c r="J552" s="140"/>
      <c r="K552" s="137">
        <v>1206</v>
      </c>
      <c r="L552" s="141">
        <v>6</v>
      </c>
      <c r="M552" s="140">
        <v>0.75</v>
      </c>
      <c r="N552" s="137">
        <v>2622</v>
      </c>
      <c r="O552" s="141">
        <v>3</v>
      </c>
      <c r="P552" s="140"/>
    </row>
    <row r="553" spans="1:16" x14ac:dyDescent="0.2">
      <c r="A553" s="136" t="s">
        <v>974</v>
      </c>
      <c r="B553" s="137">
        <v>11684</v>
      </c>
      <c r="C553" s="141">
        <v>6</v>
      </c>
      <c r="D553" s="140">
        <v>0.75</v>
      </c>
      <c r="E553" s="137">
        <v>409</v>
      </c>
      <c r="F553" s="141">
        <v>1</v>
      </c>
      <c r="G553" s="140"/>
      <c r="H553" s="137"/>
      <c r="I553" s="141"/>
      <c r="J553" s="140"/>
      <c r="K553" s="137">
        <v>409</v>
      </c>
      <c r="L553" s="141">
        <v>1</v>
      </c>
      <c r="M553" s="140"/>
      <c r="N553" s="137">
        <v>12093</v>
      </c>
      <c r="O553" s="141">
        <v>7</v>
      </c>
      <c r="P553" s="140">
        <v>0.75</v>
      </c>
    </row>
    <row r="554" spans="1:16" x14ac:dyDescent="0.2">
      <c r="A554" s="136" t="s">
        <v>1016</v>
      </c>
      <c r="B554" s="137"/>
      <c r="C554" s="141"/>
      <c r="D554" s="140"/>
      <c r="E554" s="137"/>
      <c r="F554" s="141"/>
      <c r="G554" s="140"/>
      <c r="H554" s="137"/>
      <c r="I554" s="141"/>
      <c r="J554" s="140"/>
      <c r="K554" s="137"/>
      <c r="L554" s="141"/>
      <c r="M554" s="140"/>
      <c r="N554" s="137"/>
      <c r="O554" s="141"/>
      <c r="P554" s="140"/>
    </row>
    <row r="555" spans="1:16" x14ac:dyDescent="0.2">
      <c r="A555" s="136" t="s">
        <v>313</v>
      </c>
      <c r="B555" s="137">
        <v>1408</v>
      </c>
      <c r="C555" s="141">
        <v>7</v>
      </c>
      <c r="D555" s="140"/>
      <c r="E555" s="137">
        <v>20</v>
      </c>
      <c r="F555" s="141">
        <v>1</v>
      </c>
      <c r="G555" s="140"/>
      <c r="H555" s="137">
        <v>201</v>
      </c>
      <c r="I555" s="141">
        <v>2</v>
      </c>
      <c r="J555" s="140"/>
      <c r="K555" s="137">
        <v>221</v>
      </c>
      <c r="L555" s="141">
        <v>3</v>
      </c>
      <c r="M555" s="140"/>
      <c r="N555" s="137">
        <v>1630</v>
      </c>
      <c r="O555" s="141">
        <v>2</v>
      </c>
      <c r="P555" s="140"/>
    </row>
    <row r="556" spans="1:16" x14ac:dyDescent="0.2">
      <c r="A556" s="136" t="s">
        <v>976</v>
      </c>
      <c r="B556" s="137">
        <v>2787</v>
      </c>
      <c r="C556" s="141"/>
      <c r="D556" s="140">
        <v>0.25</v>
      </c>
      <c r="E556" s="137"/>
      <c r="F556" s="141"/>
      <c r="G556" s="140"/>
      <c r="H556" s="137"/>
      <c r="I556" s="141"/>
      <c r="J556" s="140"/>
      <c r="K556" s="137"/>
      <c r="L556" s="141"/>
      <c r="M556" s="140"/>
      <c r="N556" s="137">
        <v>2787</v>
      </c>
      <c r="O556" s="141"/>
      <c r="P556" s="140">
        <v>0.25</v>
      </c>
    </row>
    <row r="557" spans="1:16" x14ac:dyDescent="0.2">
      <c r="A557" s="136" t="s">
        <v>977</v>
      </c>
      <c r="B557" s="137">
        <v>1436</v>
      </c>
      <c r="C557" s="141">
        <v>3</v>
      </c>
      <c r="D557" s="140">
        <v>0.75</v>
      </c>
      <c r="E557" s="137"/>
      <c r="F557" s="141"/>
      <c r="G557" s="140"/>
      <c r="H557" s="137"/>
      <c r="I557" s="141"/>
      <c r="J557" s="140"/>
      <c r="K557" s="137"/>
      <c r="L557" s="141"/>
      <c r="M557" s="140"/>
      <c r="N557" s="137">
        <v>1436</v>
      </c>
      <c r="O557" s="141">
        <v>3</v>
      </c>
      <c r="P557" s="140">
        <v>0.75</v>
      </c>
    </row>
    <row r="558" spans="1:16" x14ac:dyDescent="0.2">
      <c r="A558" s="136" t="s">
        <v>978</v>
      </c>
      <c r="B558" s="137">
        <v>8014</v>
      </c>
      <c r="C558" s="141">
        <v>6</v>
      </c>
      <c r="D558" s="140">
        <v>0.25</v>
      </c>
      <c r="E558" s="137"/>
      <c r="F558" s="141"/>
      <c r="G558" s="140"/>
      <c r="H558" s="137"/>
      <c r="I558" s="141"/>
      <c r="J558" s="140"/>
      <c r="K558" s="137"/>
      <c r="L558" s="141"/>
      <c r="M558" s="140"/>
      <c r="N558" s="137">
        <v>8014</v>
      </c>
      <c r="O558" s="141">
        <v>6</v>
      </c>
      <c r="P558" s="140">
        <v>0.25</v>
      </c>
    </row>
    <row r="559" spans="1:16" x14ac:dyDescent="0.2">
      <c r="A559" s="136" t="s">
        <v>979</v>
      </c>
      <c r="B559" s="137">
        <v>8767</v>
      </c>
      <c r="C559" s="141">
        <v>4</v>
      </c>
      <c r="D559" s="140">
        <v>0.75</v>
      </c>
      <c r="E559" s="137">
        <v>2315</v>
      </c>
      <c r="F559" s="141">
        <v>2</v>
      </c>
      <c r="G559" s="140">
        <v>0.75</v>
      </c>
      <c r="H559" s="137">
        <v>470</v>
      </c>
      <c r="I559" s="141">
        <v>1</v>
      </c>
      <c r="J559" s="140"/>
      <c r="K559" s="137">
        <v>2785</v>
      </c>
      <c r="L559" s="141">
        <v>3</v>
      </c>
      <c r="M559" s="140">
        <v>0.75</v>
      </c>
      <c r="N559" s="137">
        <v>11553</v>
      </c>
      <c r="O559" s="141"/>
      <c r="P559" s="140">
        <v>0.5</v>
      </c>
    </row>
    <row r="560" spans="1:16" x14ac:dyDescent="0.2">
      <c r="A560" s="136" t="s">
        <v>980</v>
      </c>
      <c r="B560" s="137">
        <v>3558</v>
      </c>
      <c r="C560" s="141">
        <v>1</v>
      </c>
      <c r="D560" s="140"/>
      <c r="E560" s="137">
        <v>710</v>
      </c>
      <c r="F560" s="141">
        <v>4</v>
      </c>
      <c r="G560" s="140">
        <v>0.5</v>
      </c>
      <c r="H560" s="137">
        <v>736</v>
      </c>
      <c r="I560" s="141"/>
      <c r="J560" s="140">
        <v>0.25</v>
      </c>
      <c r="K560" s="137">
        <v>1446</v>
      </c>
      <c r="L560" s="141">
        <v>4</v>
      </c>
      <c r="M560" s="140">
        <v>0.75</v>
      </c>
      <c r="N560" s="137">
        <v>5004</v>
      </c>
      <c r="O560" s="141">
        <v>5</v>
      </c>
      <c r="P560" s="140">
        <v>0.75</v>
      </c>
    </row>
    <row r="561" spans="1:16" x14ac:dyDescent="0.2">
      <c r="A561" s="136" t="s">
        <v>981</v>
      </c>
      <c r="B561" s="137">
        <v>4852</v>
      </c>
      <c r="C561" s="141">
        <v>5</v>
      </c>
      <c r="D561" s="140"/>
      <c r="E561" s="137">
        <v>429</v>
      </c>
      <c r="F561" s="141">
        <v>5</v>
      </c>
      <c r="G561" s="140"/>
      <c r="H561" s="137">
        <v>200</v>
      </c>
      <c r="I561" s="141">
        <v>2</v>
      </c>
      <c r="J561" s="140"/>
      <c r="K561" s="137">
        <v>629</v>
      </c>
      <c r="L561" s="141">
        <v>7</v>
      </c>
      <c r="M561" s="140"/>
      <c r="N561" s="137">
        <v>5482</v>
      </c>
      <c r="O561" s="141">
        <v>4</v>
      </c>
      <c r="P561" s="140"/>
    </row>
    <row r="562" spans="1:16" x14ac:dyDescent="0.2">
      <c r="A562" s="136" t="s">
        <v>1002</v>
      </c>
      <c r="B562" s="137"/>
      <c r="C562" s="141"/>
      <c r="D562" s="140"/>
      <c r="E562" s="137"/>
      <c r="F562" s="141"/>
      <c r="G562" s="140"/>
      <c r="H562" s="137"/>
      <c r="I562" s="141"/>
      <c r="J562" s="140"/>
      <c r="K562" s="137"/>
      <c r="L562" s="141"/>
      <c r="M562" s="140"/>
      <c r="N562" s="137"/>
      <c r="O562" s="141"/>
      <c r="P562" s="140"/>
    </row>
    <row r="563" spans="1:16" x14ac:dyDescent="0.2">
      <c r="A563" s="142" t="s">
        <v>434</v>
      </c>
      <c r="B563" s="143">
        <v>101855</v>
      </c>
      <c r="C563" s="144">
        <v>6</v>
      </c>
      <c r="D563" s="145">
        <v>0.25</v>
      </c>
      <c r="E563" s="143">
        <v>16528</v>
      </c>
      <c r="F563" s="144">
        <v>5</v>
      </c>
      <c r="G563" s="145">
        <v>0.25</v>
      </c>
      <c r="H563" s="143">
        <v>3612</v>
      </c>
      <c r="I563" s="144">
        <v>2</v>
      </c>
      <c r="J563" s="145">
        <v>0.25</v>
      </c>
      <c r="K563" s="143">
        <v>20140</v>
      </c>
      <c r="L563" s="144">
        <v>7</v>
      </c>
      <c r="M563" s="145">
        <v>0.5</v>
      </c>
      <c r="N563" s="143">
        <v>121996</v>
      </c>
      <c r="O563" s="144">
        <v>5</v>
      </c>
      <c r="P563" s="145">
        <v>0.75</v>
      </c>
    </row>
    <row r="564" spans="1:16" x14ac:dyDescent="0.2">
      <c r="A564" s="142"/>
      <c r="B564" s="146">
        <f t="shared" ref="B564:P564" si="16">+SUM(B543:B562)</f>
        <v>101847</v>
      </c>
      <c r="C564" s="147">
        <f t="shared" si="16"/>
        <v>65</v>
      </c>
      <c r="D564" s="148">
        <f t="shared" si="16"/>
        <v>5.25</v>
      </c>
      <c r="E564" s="146">
        <f t="shared" si="16"/>
        <v>16523</v>
      </c>
      <c r="F564" s="147">
        <f t="shared" si="16"/>
        <v>42</v>
      </c>
      <c r="G564" s="148">
        <f t="shared" si="16"/>
        <v>3.25</v>
      </c>
      <c r="H564" s="146">
        <f t="shared" si="16"/>
        <v>3639</v>
      </c>
      <c r="I564" s="147">
        <f t="shared" si="16"/>
        <v>24</v>
      </c>
      <c r="J564" s="148">
        <f t="shared" si="16"/>
        <v>2.25</v>
      </c>
      <c r="K564" s="146">
        <f t="shared" si="16"/>
        <v>20135</v>
      </c>
      <c r="L564" s="147">
        <f t="shared" si="16"/>
        <v>44</v>
      </c>
      <c r="M564" s="148">
        <f t="shared" si="16"/>
        <v>3.5</v>
      </c>
      <c r="N564" s="146">
        <f t="shared" si="16"/>
        <v>121988</v>
      </c>
      <c r="O564" s="147">
        <f t="shared" si="16"/>
        <v>65</v>
      </c>
      <c r="P564" s="148">
        <f t="shared" si="16"/>
        <v>4.75</v>
      </c>
    </row>
    <row r="565" spans="1:16" ht="87.75" customHeight="1" x14ac:dyDescent="0.2">
      <c r="A565" s="167" t="s">
        <v>1029</v>
      </c>
      <c r="B565" s="168"/>
      <c r="C565" s="168"/>
      <c r="D565" s="168"/>
      <c r="E565" s="168"/>
      <c r="F565" s="168"/>
      <c r="G565" s="168"/>
      <c r="H565" s="168"/>
      <c r="I565" s="168"/>
      <c r="J565" s="168"/>
      <c r="K565" s="168"/>
      <c r="L565" s="168"/>
      <c r="M565" s="168"/>
      <c r="N565" s="168"/>
      <c r="O565" s="168"/>
      <c r="P565" s="169"/>
    </row>
    <row r="566" spans="1:16" ht="19" x14ac:dyDescent="0.25">
      <c r="A566" s="158" t="s">
        <v>1018</v>
      </c>
      <c r="B566" s="159"/>
      <c r="C566" s="159"/>
      <c r="D566" s="159"/>
      <c r="E566" s="159"/>
      <c r="F566" s="159"/>
      <c r="G566" s="159"/>
      <c r="H566" s="159"/>
      <c r="I566" s="159"/>
      <c r="J566" s="159"/>
      <c r="K566" s="159"/>
      <c r="L566" s="159"/>
      <c r="M566" s="159"/>
      <c r="N566" s="159"/>
      <c r="O566" s="159"/>
      <c r="P566" s="160"/>
    </row>
    <row r="571" spans="1:16" ht="19" x14ac:dyDescent="0.25">
      <c r="A571" s="126" t="s">
        <v>1030</v>
      </c>
      <c r="B571" s="163"/>
      <c r="C571" s="163"/>
      <c r="D571" s="163"/>
      <c r="E571" s="163"/>
      <c r="F571" s="163"/>
      <c r="G571" s="163"/>
      <c r="H571" s="163"/>
      <c r="I571" s="163"/>
      <c r="J571" s="163"/>
      <c r="K571" s="163"/>
      <c r="L571" s="163"/>
      <c r="M571" s="163"/>
      <c r="N571" s="163"/>
      <c r="O571" s="163"/>
    </row>
    <row r="572" spans="1:16" ht="16" x14ac:dyDescent="0.2">
      <c r="A572" s="127" t="s">
        <v>956</v>
      </c>
      <c r="B572" s="127"/>
      <c r="C572" s="127"/>
      <c r="D572" s="127"/>
      <c r="E572" s="127"/>
      <c r="F572" s="127"/>
      <c r="G572" s="127"/>
      <c r="H572" s="127"/>
      <c r="I572" s="127"/>
      <c r="J572" s="127"/>
      <c r="K572" s="127"/>
      <c r="L572" s="127"/>
      <c r="M572" s="127"/>
      <c r="N572" s="127"/>
      <c r="O572" s="127"/>
      <c r="P572" s="127"/>
    </row>
    <row r="573" spans="1:16" x14ac:dyDescent="0.2">
      <c r="A573" s="128" t="s">
        <v>1031</v>
      </c>
      <c r="B573" s="128"/>
      <c r="C573" s="128"/>
      <c r="D573" s="128"/>
      <c r="E573" s="128"/>
      <c r="F573" s="128"/>
      <c r="G573" s="128"/>
      <c r="H573" s="128"/>
      <c r="I573" s="128"/>
      <c r="J573" s="128"/>
      <c r="K573" s="128"/>
      <c r="L573" s="128"/>
      <c r="M573" s="128"/>
      <c r="N573" s="128"/>
      <c r="O573" s="128"/>
      <c r="P573" s="128"/>
    </row>
    <row r="574" spans="1:16" x14ac:dyDescent="0.2">
      <c r="A574" s="129" t="s">
        <v>958</v>
      </c>
      <c r="B574" s="130" t="s">
        <v>959</v>
      </c>
      <c r="C574" s="130"/>
      <c r="D574" s="130"/>
      <c r="E574" s="131" t="s">
        <v>960</v>
      </c>
      <c r="F574" s="132"/>
      <c r="G574" s="132"/>
      <c r="H574" s="132"/>
      <c r="I574" s="132"/>
      <c r="J574" s="132"/>
      <c r="K574" s="132" t="s">
        <v>961</v>
      </c>
      <c r="L574" s="132"/>
      <c r="M574" s="132"/>
      <c r="N574" s="132"/>
      <c r="O574" s="132"/>
      <c r="P574" s="132"/>
    </row>
    <row r="575" spans="1:16" x14ac:dyDescent="0.2">
      <c r="A575" s="129"/>
      <c r="B575" s="130"/>
      <c r="C575" s="130"/>
      <c r="D575" s="130"/>
      <c r="E575" s="130" t="s">
        <v>962</v>
      </c>
      <c r="F575" s="130"/>
      <c r="G575" s="130"/>
      <c r="H575" s="133" t="s">
        <v>963</v>
      </c>
      <c r="I575" s="130"/>
      <c r="J575" s="134"/>
      <c r="K575" s="130" t="s">
        <v>964</v>
      </c>
      <c r="L575" s="130"/>
      <c r="M575" s="130"/>
      <c r="N575" s="135" t="s">
        <v>965</v>
      </c>
      <c r="O575" s="135"/>
      <c r="P575" s="135"/>
    </row>
    <row r="576" spans="1:16" x14ac:dyDescent="0.2">
      <c r="A576" s="136" t="s">
        <v>966</v>
      </c>
      <c r="B576" s="137">
        <v>8315</v>
      </c>
      <c r="C576" s="138">
        <v>3</v>
      </c>
      <c r="D576" s="140">
        <v>0.5</v>
      </c>
      <c r="E576" s="137"/>
      <c r="F576" s="138"/>
      <c r="G576" s="140"/>
      <c r="H576" s="137"/>
      <c r="I576" s="138"/>
      <c r="J576" s="140"/>
      <c r="K576" s="137"/>
      <c r="L576" s="138"/>
      <c r="M576" s="140"/>
      <c r="N576" s="137">
        <v>8315</v>
      </c>
      <c r="O576" s="138">
        <v>3</v>
      </c>
      <c r="P576" s="140">
        <v>0.5</v>
      </c>
    </row>
    <row r="577" spans="1:16" x14ac:dyDescent="0.2">
      <c r="A577" s="136" t="s">
        <v>946</v>
      </c>
      <c r="B577" s="137">
        <v>14339</v>
      </c>
      <c r="C577" s="138"/>
      <c r="D577" s="140">
        <v>0.25</v>
      </c>
      <c r="E577" s="137">
        <v>8001</v>
      </c>
      <c r="F577" s="138">
        <v>1</v>
      </c>
      <c r="G577" s="140"/>
      <c r="H577" s="137">
        <v>156</v>
      </c>
      <c r="I577" s="138">
        <v>6</v>
      </c>
      <c r="J577" s="140"/>
      <c r="K577" s="137">
        <v>8157</v>
      </c>
      <c r="L577" s="138">
        <v>7</v>
      </c>
      <c r="M577" s="140"/>
      <c r="N577" s="137">
        <v>22496</v>
      </c>
      <c r="O577" s="138">
        <v>7</v>
      </c>
      <c r="P577" s="140">
        <v>0.25</v>
      </c>
    </row>
    <row r="578" spans="1:16" x14ac:dyDescent="0.2">
      <c r="A578" s="136" t="s">
        <v>967</v>
      </c>
      <c r="B578" s="137">
        <v>1145</v>
      </c>
      <c r="C578" s="138">
        <v>3</v>
      </c>
      <c r="D578" s="140">
        <v>0.75</v>
      </c>
      <c r="E578" s="137">
        <v>70</v>
      </c>
      <c r="F578" s="138"/>
      <c r="G578" s="140"/>
      <c r="H578" s="137">
        <v>2</v>
      </c>
      <c r="I578" s="138"/>
      <c r="J578" s="140"/>
      <c r="K578" s="137">
        <v>72</v>
      </c>
      <c r="L578" s="138"/>
      <c r="M578" s="140"/>
      <c r="N578" s="137">
        <v>1217</v>
      </c>
      <c r="O578" s="138">
        <v>3</v>
      </c>
      <c r="P578" s="140">
        <v>0.75</v>
      </c>
    </row>
    <row r="579" spans="1:16" x14ac:dyDescent="0.2">
      <c r="A579" s="136" t="s">
        <v>968</v>
      </c>
      <c r="B579" s="137">
        <v>12291</v>
      </c>
      <c r="C579" s="141">
        <v>3</v>
      </c>
      <c r="D579" s="140">
        <v>0.25</v>
      </c>
      <c r="E579" s="137">
        <v>2413</v>
      </c>
      <c r="F579" s="138">
        <v>4</v>
      </c>
      <c r="G579" s="140"/>
      <c r="H579" s="137"/>
      <c r="I579" s="141"/>
      <c r="J579" s="140"/>
      <c r="K579" s="137">
        <v>2413</v>
      </c>
      <c r="L579" s="141">
        <v>4</v>
      </c>
      <c r="M579" s="140"/>
      <c r="N579" s="137">
        <v>14704</v>
      </c>
      <c r="O579" s="141">
        <v>7</v>
      </c>
      <c r="P579" s="140">
        <v>0.25</v>
      </c>
    </row>
    <row r="580" spans="1:16" x14ac:dyDescent="0.2">
      <c r="A580" s="136" t="s">
        <v>312</v>
      </c>
      <c r="B580" s="137"/>
      <c r="C580" s="141"/>
      <c r="D580" s="140"/>
      <c r="E580" s="137"/>
      <c r="F580" s="138"/>
      <c r="G580" s="140"/>
      <c r="H580" s="137"/>
      <c r="I580" s="141"/>
      <c r="J580" s="140"/>
      <c r="K580" s="137"/>
      <c r="L580" s="141"/>
      <c r="M580" s="140"/>
      <c r="N580" s="137"/>
      <c r="O580" s="141"/>
      <c r="P580" s="140"/>
    </row>
    <row r="581" spans="1:16" x14ac:dyDescent="0.2">
      <c r="A581" s="136" t="s">
        <v>969</v>
      </c>
      <c r="B581" s="137">
        <v>3965</v>
      </c>
      <c r="C581" s="141">
        <v>1</v>
      </c>
      <c r="D581" s="140">
        <v>0.25</v>
      </c>
      <c r="E581" s="137">
        <v>1155</v>
      </c>
      <c r="F581" s="141">
        <v>7</v>
      </c>
      <c r="G581" s="140">
        <v>0.25</v>
      </c>
      <c r="H581" s="137">
        <v>337</v>
      </c>
      <c r="I581" s="141">
        <v>2</v>
      </c>
      <c r="J581" s="140">
        <v>0.5</v>
      </c>
      <c r="K581" s="137">
        <v>1493</v>
      </c>
      <c r="L581" s="141">
        <v>1</v>
      </c>
      <c r="M581" s="140">
        <v>0.75</v>
      </c>
      <c r="N581" s="137">
        <v>5458</v>
      </c>
      <c r="O581" s="141">
        <v>3</v>
      </c>
      <c r="P581" s="140"/>
    </row>
    <row r="582" spans="1:16" x14ac:dyDescent="0.2">
      <c r="A582" s="136" t="s">
        <v>970</v>
      </c>
      <c r="B582" s="137">
        <v>2609</v>
      </c>
      <c r="C582" s="141">
        <v>7</v>
      </c>
      <c r="D582" s="140">
        <v>0.5</v>
      </c>
      <c r="E582" s="137"/>
      <c r="F582" s="141"/>
      <c r="G582" s="140"/>
      <c r="H582" s="137"/>
      <c r="I582" s="141"/>
      <c r="J582" s="140"/>
      <c r="K582" s="137"/>
      <c r="L582" s="141"/>
      <c r="M582" s="140"/>
      <c r="N582" s="137">
        <v>2609</v>
      </c>
      <c r="O582" s="141">
        <v>7</v>
      </c>
      <c r="P582" s="140">
        <v>0.5</v>
      </c>
    </row>
    <row r="583" spans="1:16" x14ac:dyDescent="0.2">
      <c r="A583" s="136" t="s">
        <v>971</v>
      </c>
      <c r="B583" s="137">
        <v>1463</v>
      </c>
      <c r="C583" s="141">
        <v>4</v>
      </c>
      <c r="D583" s="140"/>
      <c r="E583" s="137">
        <v>2148</v>
      </c>
      <c r="F583" s="141">
        <v>2</v>
      </c>
      <c r="G583" s="140">
        <v>0.25</v>
      </c>
      <c r="H583" s="137">
        <v>1513</v>
      </c>
      <c r="I583" s="141">
        <v>4</v>
      </c>
      <c r="J583" s="140"/>
      <c r="K583" s="137">
        <v>3661</v>
      </c>
      <c r="L583" s="141">
        <v>6</v>
      </c>
      <c r="M583" s="140">
        <v>0.25</v>
      </c>
      <c r="N583" s="137">
        <v>5125</v>
      </c>
      <c r="O583" s="141">
        <v>2</v>
      </c>
      <c r="P583" s="140">
        <v>0.25</v>
      </c>
    </row>
    <row r="584" spans="1:16" x14ac:dyDescent="0.2">
      <c r="A584" s="136" t="s">
        <v>1001</v>
      </c>
      <c r="B584" s="137">
        <v>2202</v>
      </c>
      <c r="C584" s="141">
        <v>2</v>
      </c>
      <c r="D584" s="140">
        <v>0.5</v>
      </c>
      <c r="E584" s="137">
        <v>64</v>
      </c>
      <c r="F584" s="141">
        <v>4</v>
      </c>
      <c r="G584" s="140"/>
      <c r="H584" s="137"/>
      <c r="I584" s="141"/>
      <c r="J584" s="140"/>
      <c r="K584" s="137">
        <v>64</v>
      </c>
      <c r="L584" s="141">
        <v>4</v>
      </c>
      <c r="M584" s="140"/>
      <c r="N584" s="137">
        <v>2266</v>
      </c>
      <c r="O584" s="141">
        <v>6</v>
      </c>
      <c r="P584" s="140">
        <v>0.5</v>
      </c>
    </row>
    <row r="585" spans="1:16" x14ac:dyDescent="0.2">
      <c r="A585" s="136" t="s">
        <v>973</v>
      </c>
      <c r="B585" s="137">
        <v>1408</v>
      </c>
      <c r="C585" s="141">
        <v>1</v>
      </c>
      <c r="D585" s="140">
        <v>0.25</v>
      </c>
      <c r="E585" s="137">
        <v>911</v>
      </c>
      <c r="F585" s="141">
        <v>4</v>
      </c>
      <c r="G585" s="140">
        <v>0.5</v>
      </c>
      <c r="H585" s="137">
        <v>8</v>
      </c>
      <c r="I585" s="141"/>
      <c r="J585" s="140"/>
      <c r="K585" s="137">
        <v>919</v>
      </c>
      <c r="L585" s="141">
        <v>4</v>
      </c>
      <c r="M585" s="140">
        <v>0.5</v>
      </c>
      <c r="N585" s="137">
        <v>2327</v>
      </c>
      <c r="O585" s="141">
        <v>5</v>
      </c>
      <c r="P585" s="140">
        <v>0.75</v>
      </c>
    </row>
    <row r="586" spans="1:16" x14ac:dyDescent="0.2">
      <c r="A586" s="136" t="s">
        <v>1016</v>
      </c>
      <c r="B586" s="137">
        <v>8352</v>
      </c>
      <c r="C586" s="141"/>
      <c r="D586" s="140">
        <v>0.25</v>
      </c>
      <c r="E586" s="137">
        <v>2492</v>
      </c>
      <c r="F586" s="141">
        <v>5</v>
      </c>
      <c r="G586" s="140">
        <v>0.25</v>
      </c>
      <c r="H586" s="137">
        <v>232</v>
      </c>
      <c r="I586" s="141"/>
      <c r="J586" s="140"/>
      <c r="K586" s="137">
        <v>2724</v>
      </c>
      <c r="L586" s="141">
        <v>5</v>
      </c>
      <c r="M586" s="140">
        <v>0.25</v>
      </c>
      <c r="N586" s="137">
        <v>11076</v>
      </c>
      <c r="O586" s="141">
        <v>5</v>
      </c>
      <c r="P586" s="140">
        <v>0.5</v>
      </c>
    </row>
    <row r="587" spans="1:16" x14ac:dyDescent="0.2">
      <c r="A587" s="136" t="s">
        <v>974</v>
      </c>
      <c r="B587" s="137"/>
      <c r="C587" s="141"/>
      <c r="D587" s="140"/>
      <c r="E587" s="137"/>
      <c r="F587" s="141"/>
      <c r="G587" s="140"/>
      <c r="H587" s="137"/>
      <c r="I587" s="141"/>
      <c r="J587" s="140"/>
      <c r="K587" s="137"/>
      <c r="L587" s="141"/>
      <c r="M587" s="140"/>
      <c r="N587" s="137"/>
      <c r="O587" s="141"/>
      <c r="P587" s="140"/>
    </row>
    <row r="588" spans="1:16" x14ac:dyDescent="0.2">
      <c r="A588" s="136" t="s">
        <v>313</v>
      </c>
      <c r="B588" s="137">
        <v>1008</v>
      </c>
      <c r="C588" s="141"/>
      <c r="D588" s="140">
        <v>0.25</v>
      </c>
      <c r="E588" s="137">
        <v>160</v>
      </c>
      <c r="F588" s="141"/>
      <c r="G588" s="140"/>
      <c r="H588" s="137">
        <v>98</v>
      </c>
      <c r="I588" s="141"/>
      <c r="J588" s="140"/>
      <c r="K588" s="137">
        <v>258</v>
      </c>
      <c r="L588" s="141"/>
      <c r="M588" s="140"/>
      <c r="N588" s="137">
        <v>1266</v>
      </c>
      <c r="O588" s="141"/>
      <c r="P588" s="140">
        <v>0.25</v>
      </c>
    </row>
    <row r="589" spans="1:16" x14ac:dyDescent="0.2">
      <c r="A589" s="136" t="s">
        <v>976</v>
      </c>
      <c r="B589" s="137">
        <v>2031</v>
      </c>
      <c r="C589" s="141">
        <v>5</v>
      </c>
      <c r="D589" s="140">
        <v>0.5</v>
      </c>
      <c r="E589" s="137">
        <v>96</v>
      </c>
      <c r="F589" s="141">
        <v>6</v>
      </c>
      <c r="G589" s="140"/>
      <c r="H589" s="137"/>
      <c r="I589" s="141"/>
      <c r="J589" s="140"/>
      <c r="K589" s="137">
        <v>96</v>
      </c>
      <c r="L589" s="141">
        <v>6</v>
      </c>
      <c r="M589" s="140"/>
      <c r="N589" s="137">
        <v>2128</v>
      </c>
      <c r="O589" s="141">
        <v>3</v>
      </c>
      <c r="P589" s="140">
        <v>0.5</v>
      </c>
    </row>
    <row r="590" spans="1:16" x14ac:dyDescent="0.2">
      <c r="A590" s="136" t="s">
        <v>977</v>
      </c>
      <c r="B590" s="137">
        <v>1448</v>
      </c>
      <c r="C590" s="141">
        <v>5</v>
      </c>
      <c r="D590" s="140">
        <v>0.5</v>
      </c>
      <c r="E590" s="137"/>
      <c r="F590" s="141"/>
      <c r="G590" s="140"/>
      <c r="H590" s="137"/>
      <c r="I590" s="141"/>
      <c r="J590" s="140"/>
      <c r="K590" s="137"/>
      <c r="L590" s="141"/>
      <c r="M590" s="140"/>
      <c r="N590" s="137">
        <v>1448</v>
      </c>
      <c r="O590" s="141">
        <v>5</v>
      </c>
      <c r="P590" s="140">
        <v>0.5</v>
      </c>
    </row>
    <row r="591" spans="1:16" x14ac:dyDescent="0.2">
      <c r="A591" s="136" t="s">
        <v>978</v>
      </c>
      <c r="B591" s="137">
        <v>8411</v>
      </c>
      <c r="C591" s="141">
        <v>1</v>
      </c>
      <c r="D591" s="140">
        <v>0.5</v>
      </c>
      <c r="E591" s="137"/>
      <c r="F591" s="141"/>
      <c r="G591" s="140"/>
      <c r="H591" s="137"/>
      <c r="I591" s="141"/>
      <c r="J591" s="140"/>
      <c r="K591" s="137"/>
      <c r="L591" s="141"/>
      <c r="M591" s="140"/>
      <c r="N591" s="137">
        <v>8411</v>
      </c>
      <c r="O591" s="141">
        <v>1</v>
      </c>
      <c r="P591" s="140">
        <v>0.5</v>
      </c>
    </row>
    <row r="592" spans="1:16" x14ac:dyDescent="0.2">
      <c r="A592" s="136" t="s">
        <v>979</v>
      </c>
      <c r="B592" s="137">
        <v>5560</v>
      </c>
      <c r="C592" s="141">
        <v>5</v>
      </c>
      <c r="D592" s="140">
        <v>0.75</v>
      </c>
      <c r="E592" s="137">
        <v>5208</v>
      </c>
      <c r="F592" s="141">
        <v>3</v>
      </c>
      <c r="G592" s="140">
        <v>0.25</v>
      </c>
      <c r="H592" s="137">
        <v>383</v>
      </c>
      <c r="I592" s="141">
        <v>4</v>
      </c>
      <c r="J592" s="140"/>
      <c r="K592" s="137">
        <v>5591</v>
      </c>
      <c r="L592" s="141">
        <v>7</v>
      </c>
      <c r="M592" s="140">
        <v>0.25</v>
      </c>
      <c r="N592" s="137">
        <v>11152</v>
      </c>
      <c r="O592" s="141">
        <v>5</v>
      </c>
      <c r="P592" s="140"/>
    </row>
    <row r="593" spans="1:16" x14ac:dyDescent="0.2">
      <c r="A593" s="136" t="s">
        <v>980</v>
      </c>
      <c r="B593" s="137">
        <v>3119</v>
      </c>
      <c r="C593" s="141"/>
      <c r="D593" s="140">
        <v>0.5</v>
      </c>
      <c r="E593" s="137">
        <v>1043</v>
      </c>
      <c r="F593" s="141">
        <v>5</v>
      </c>
      <c r="G593" s="140">
        <v>0.5</v>
      </c>
      <c r="H593" s="137">
        <v>195</v>
      </c>
      <c r="I593" s="141">
        <v>7</v>
      </c>
      <c r="J593" s="140">
        <v>0.5</v>
      </c>
      <c r="K593" s="137">
        <v>1239</v>
      </c>
      <c r="L593" s="141">
        <v>5</v>
      </c>
      <c r="M593" s="140"/>
      <c r="N593" s="137">
        <v>4358</v>
      </c>
      <c r="O593" s="141">
        <v>5</v>
      </c>
      <c r="P593" s="140">
        <v>0.5</v>
      </c>
    </row>
    <row r="594" spans="1:16" x14ac:dyDescent="0.2">
      <c r="A594" s="136" t="s">
        <v>981</v>
      </c>
      <c r="B594" s="137">
        <v>1986</v>
      </c>
      <c r="C594" s="141">
        <v>5</v>
      </c>
      <c r="D594" s="140"/>
      <c r="E594" s="137">
        <v>4119</v>
      </c>
      <c r="F594" s="141">
        <v>1</v>
      </c>
      <c r="G594" s="140"/>
      <c r="H594" s="137"/>
      <c r="I594" s="141"/>
      <c r="J594" s="140"/>
      <c r="K594" s="137">
        <v>4119</v>
      </c>
      <c r="L594" s="141">
        <v>1</v>
      </c>
      <c r="M594" s="140"/>
      <c r="N594" s="137">
        <v>6105</v>
      </c>
      <c r="O594" s="141">
        <v>6</v>
      </c>
      <c r="P594" s="140"/>
    </row>
    <row r="595" spans="1:16" x14ac:dyDescent="0.2">
      <c r="A595" s="136" t="s">
        <v>1002</v>
      </c>
      <c r="B595" s="137"/>
      <c r="C595" s="141"/>
      <c r="D595" s="140"/>
      <c r="E595" s="137"/>
      <c r="F595" s="141"/>
      <c r="G595" s="140"/>
      <c r="H595" s="137"/>
      <c r="I595" s="141"/>
      <c r="J595" s="140"/>
      <c r="K595" s="137"/>
      <c r="L595" s="141"/>
      <c r="M595" s="140"/>
      <c r="N595" s="137"/>
      <c r="O595" s="141"/>
      <c r="P595" s="140"/>
    </row>
    <row r="596" spans="1:16" x14ac:dyDescent="0.2">
      <c r="A596" s="142" t="s">
        <v>434</v>
      </c>
      <c r="B596" s="143">
        <v>79658</v>
      </c>
      <c r="C596" s="144">
        <v>3</v>
      </c>
      <c r="D596" s="145">
        <v>0.5</v>
      </c>
      <c r="E596" s="143"/>
      <c r="F596" s="144"/>
      <c r="G596" s="145"/>
      <c r="H596" s="143">
        <v>2927</v>
      </c>
      <c r="I596" s="144"/>
      <c r="J596" s="145"/>
      <c r="K596" s="143">
        <v>30812</v>
      </c>
      <c r="L596" s="144">
        <v>4</v>
      </c>
      <c r="M596" s="145"/>
      <c r="N596" s="143">
        <v>110470</v>
      </c>
      <c r="O596" s="144">
        <v>7</v>
      </c>
      <c r="P596" s="145">
        <v>0.5</v>
      </c>
    </row>
    <row r="597" spans="1:16" x14ac:dyDescent="0.2">
      <c r="A597" s="142"/>
      <c r="B597" s="146">
        <f t="shared" ref="B597:P597" si="17">+SUM(B576:B595)</f>
        <v>79652</v>
      </c>
      <c r="C597" s="147">
        <f t="shared" si="17"/>
        <v>45</v>
      </c>
      <c r="D597" s="148">
        <f t="shared" si="17"/>
        <v>6.5</v>
      </c>
      <c r="E597" s="146">
        <f t="shared" si="17"/>
        <v>27880</v>
      </c>
      <c r="F597" s="147">
        <f t="shared" si="17"/>
        <v>42</v>
      </c>
      <c r="G597" s="148">
        <f t="shared" si="17"/>
        <v>2</v>
      </c>
      <c r="H597" s="146">
        <f t="shared" si="17"/>
        <v>2924</v>
      </c>
      <c r="I597" s="147">
        <f t="shared" si="17"/>
        <v>23</v>
      </c>
      <c r="J597" s="148">
        <f t="shared" si="17"/>
        <v>1</v>
      </c>
      <c r="K597" s="146">
        <f t="shared" si="17"/>
        <v>30806</v>
      </c>
      <c r="L597" s="147">
        <f t="shared" si="17"/>
        <v>50</v>
      </c>
      <c r="M597" s="148">
        <f t="shared" si="17"/>
        <v>2</v>
      </c>
      <c r="N597" s="146">
        <f t="shared" si="17"/>
        <v>110461</v>
      </c>
      <c r="O597" s="147">
        <f t="shared" si="17"/>
        <v>73</v>
      </c>
      <c r="P597" s="148">
        <f t="shared" si="17"/>
        <v>6.5</v>
      </c>
    </row>
    <row r="598" spans="1:16" ht="84" customHeight="1" x14ac:dyDescent="0.2">
      <c r="A598" s="167" t="s">
        <v>1032</v>
      </c>
      <c r="B598" s="168"/>
      <c r="C598" s="168"/>
      <c r="D598" s="168"/>
      <c r="E598" s="168"/>
      <c r="F598" s="168"/>
      <c r="G598" s="168"/>
      <c r="H598" s="168"/>
      <c r="I598" s="168"/>
      <c r="J598" s="168"/>
      <c r="K598" s="168"/>
      <c r="L598" s="168"/>
      <c r="M598" s="168"/>
      <c r="N598" s="168"/>
      <c r="O598" s="168"/>
      <c r="P598" s="169"/>
    </row>
    <row r="599" spans="1:16" ht="19" x14ac:dyDescent="0.25">
      <c r="A599" s="158" t="s">
        <v>1018</v>
      </c>
      <c r="B599" s="159"/>
      <c r="C599" s="159"/>
      <c r="D599" s="159"/>
      <c r="E599" s="159"/>
      <c r="F599" s="159"/>
      <c r="G599" s="159"/>
      <c r="H599" s="159"/>
      <c r="I599" s="159"/>
      <c r="J599" s="159"/>
      <c r="K599" s="159"/>
      <c r="L599" s="159"/>
      <c r="M599" s="159"/>
      <c r="N599" s="159"/>
      <c r="O599" s="159"/>
      <c r="P599" s="160"/>
    </row>
    <row r="604" spans="1:16" ht="19" x14ac:dyDescent="0.25">
      <c r="A604" s="126" t="s">
        <v>1033</v>
      </c>
      <c r="B604" s="163"/>
      <c r="C604" s="163"/>
      <c r="D604" s="163"/>
      <c r="E604" s="163"/>
      <c r="F604" s="163"/>
      <c r="G604" s="163"/>
      <c r="H604" s="163"/>
      <c r="I604" s="163"/>
      <c r="J604" s="163"/>
      <c r="K604" s="163"/>
      <c r="L604" s="163"/>
      <c r="M604" s="163"/>
    </row>
    <row r="605" spans="1:16" ht="16" x14ac:dyDescent="0.2">
      <c r="A605" s="170" t="s">
        <v>1034</v>
      </c>
      <c r="B605" s="171"/>
      <c r="C605" s="171"/>
      <c r="D605" s="171"/>
      <c r="E605" s="171"/>
      <c r="F605" s="171"/>
      <c r="G605" s="171"/>
      <c r="H605" s="171"/>
      <c r="I605" s="171"/>
      <c r="J605" s="171"/>
      <c r="K605" s="171"/>
      <c r="L605" s="171"/>
      <c r="M605" s="172"/>
    </row>
    <row r="606" spans="1:16" ht="15" customHeight="1" x14ac:dyDescent="0.2">
      <c r="A606" s="173" t="s">
        <v>1035</v>
      </c>
      <c r="B606" s="174"/>
      <c r="C606" s="174"/>
      <c r="D606" s="174"/>
      <c r="E606" s="174"/>
      <c r="F606" s="174"/>
      <c r="G606" s="174"/>
      <c r="H606" s="174"/>
      <c r="I606" s="174"/>
      <c r="J606" s="174"/>
      <c r="K606" s="174"/>
      <c r="L606" s="174"/>
      <c r="M606" s="175"/>
    </row>
    <row r="607" spans="1:16" ht="15" customHeight="1" x14ac:dyDescent="0.2">
      <c r="A607" s="129" t="s">
        <v>958</v>
      </c>
      <c r="B607" s="176" t="s">
        <v>1036</v>
      </c>
      <c r="C607" s="177"/>
      <c r="D607" s="177"/>
      <c r="E607" s="176" t="s">
        <v>1037</v>
      </c>
      <c r="F607" s="177"/>
      <c r="G607" s="177"/>
      <c r="H607" s="129" t="s">
        <v>1038</v>
      </c>
      <c r="I607" s="178"/>
      <c r="J607" s="178"/>
      <c r="K607" s="178"/>
      <c r="L607" s="178"/>
      <c r="M607" s="131"/>
    </row>
    <row r="608" spans="1:16" ht="15" customHeight="1" x14ac:dyDescent="0.2">
      <c r="A608" s="129"/>
      <c r="B608" s="179"/>
      <c r="C608" s="180"/>
      <c r="D608" s="180"/>
      <c r="E608" s="179"/>
      <c r="F608" s="180"/>
      <c r="G608" s="180"/>
      <c r="H608" s="134" t="s">
        <v>1039</v>
      </c>
      <c r="I608" s="181"/>
      <c r="J608" s="133"/>
      <c r="K608" s="182" t="s">
        <v>1040</v>
      </c>
      <c r="L608" s="183"/>
      <c r="M608" s="184"/>
    </row>
    <row r="609" spans="1:13" ht="15" customHeight="1" x14ac:dyDescent="0.2">
      <c r="A609" s="185"/>
      <c r="B609" s="186" t="s">
        <v>1041</v>
      </c>
      <c r="C609" s="177" t="s">
        <v>1042</v>
      </c>
      <c r="D609" s="187"/>
      <c r="E609" s="186" t="s">
        <v>1041</v>
      </c>
      <c r="F609" s="177" t="s">
        <v>1042</v>
      </c>
      <c r="G609" s="187"/>
      <c r="H609" s="186" t="s">
        <v>1041</v>
      </c>
      <c r="I609" s="177" t="s">
        <v>1042</v>
      </c>
      <c r="J609" s="187"/>
      <c r="K609" s="186" t="s">
        <v>1041</v>
      </c>
      <c r="L609" s="177" t="s">
        <v>1042</v>
      </c>
      <c r="M609" s="187"/>
    </row>
    <row r="610" spans="1:13" x14ac:dyDescent="0.2">
      <c r="A610" s="136" t="s">
        <v>966</v>
      </c>
      <c r="B610" s="137">
        <v>224089</v>
      </c>
      <c r="C610" s="138">
        <v>85</v>
      </c>
      <c r="D610" s="140"/>
      <c r="E610" s="137">
        <v>213763</v>
      </c>
      <c r="F610" s="138">
        <v>82</v>
      </c>
      <c r="G610" s="140"/>
      <c r="H610" s="137">
        <f>+B610-E610</f>
        <v>10326</v>
      </c>
      <c r="I610" s="138">
        <f>+C610-F610</f>
        <v>3</v>
      </c>
      <c r="J610" s="140"/>
      <c r="K610" s="137"/>
      <c r="L610" s="138"/>
      <c r="M610" s="140"/>
    </row>
    <row r="611" spans="1:13" x14ac:dyDescent="0.2">
      <c r="A611" s="136" t="s">
        <v>1043</v>
      </c>
      <c r="B611" s="137">
        <v>7374</v>
      </c>
      <c r="C611" s="138"/>
      <c r="D611" s="140"/>
      <c r="E611" s="137">
        <v>5192</v>
      </c>
      <c r="F611" s="138">
        <v>82</v>
      </c>
      <c r="G611" s="140"/>
      <c r="H611" s="137">
        <v>2181</v>
      </c>
      <c r="I611" s="138">
        <v>18</v>
      </c>
      <c r="J611" s="140"/>
      <c r="K611" s="137"/>
      <c r="L611" s="138"/>
      <c r="M611" s="140"/>
    </row>
    <row r="612" spans="1:13" x14ac:dyDescent="0.2">
      <c r="A612" s="136" t="s">
        <v>1044</v>
      </c>
      <c r="B612" s="137">
        <v>33963</v>
      </c>
      <c r="C612" s="138">
        <v>9</v>
      </c>
      <c r="D612" s="140"/>
      <c r="E612" s="137">
        <v>29662</v>
      </c>
      <c r="F612" s="138">
        <v>20</v>
      </c>
      <c r="G612" s="140"/>
      <c r="H612" s="137">
        <v>4300</v>
      </c>
      <c r="I612" s="138">
        <v>89</v>
      </c>
      <c r="J612" s="140"/>
      <c r="K612" s="137"/>
      <c r="L612" s="138"/>
      <c r="M612" s="140"/>
    </row>
    <row r="613" spans="1:13" x14ac:dyDescent="0.2">
      <c r="A613" s="136" t="s">
        <v>946</v>
      </c>
      <c r="B613" s="137"/>
      <c r="C613" s="138"/>
      <c r="D613" s="140"/>
      <c r="E613" s="137"/>
      <c r="F613" s="138"/>
      <c r="G613" s="140"/>
      <c r="H613" s="137"/>
      <c r="I613" s="138"/>
      <c r="J613" s="140"/>
      <c r="K613" s="137"/>
      <c r="L613" s="138"/>
      <c r="M613" s="140"/>
    </row>
    <row r="614" spans="1:13" x14ac:dyDescent="0.2">
      <c r="A614" s="136" t="s">
        <v>967</v>
      </c>
      <c r="B614" s="137"/>
      <c r="C614" s="138"/>
      <c r="D614" s="140"/>
      <c r="E614" s="137"/>
      <c r="F614" s="138"/>
      <c r="G614" s="140"/>
      <c r="H614" s="137"/>
      <c r="I614" s="138"/>
      <c r="J614" s="140"/>
      <c r="K614" s="137"/>
      <c r="L614" s="138"/>
      <c r="M614" s="140"/>
    </row>
    <row r="615" spans="1:13" x14ac:dyDescent="0.2">
      <c r="A615" s="136" t="s">
        <v>968</v>
      </c>
      <c r="B615" s="137"/>
      <c r="C615" s="138"/>
      <c r="D615" s="140"/>
      <c r="E615" s="137"/>
      <c r="F615" s="141"/>
      <c r="G615" s="140"/>
      <c r="H615" s="137"/>
      <c r="I615" s="138"/>
      <c r="J615" s="140"/>
      <c r="K615" s="137"/>
      <c r="L615" s="138"/>
      <c r="M615" s="140"/>
    </row>
    <row r="616" spans="1:13" x14ac:dyDescent="0.2">
      <c r="A616" s="136" t="s">
        <v>312</v>
      </c>
      <c r="B616" s="137"/>
      <c r="C616" s="138"/>
      <c r="D616" s="140"/>
      <c r="E616" s="137"/>
      <c r="F616" s="141"/>
      <c r="G616" s="140"/>
      <c r="H616" s="137"/>
      <c r="I616" s="138"/>
      <c r="J616" s="140"/>
      <c r="K616" s="137"/>
      <c r="L616" s="138"/>
      <c r="M616" s="140"/>
    </row>
    <row r="617" spans="1:13" x14ac:dyDescent="0.2">
      <c r="A617" s="136" t="s">
        <v>969</v>
      </c>
      <c r="B617" s="137">
        <v>38387</v>
      </c>
      <c r="C617" s="141">
        <v>10</v>
      </c>
      <c r="D617" s="140"/>
      <c r="E617" s="137">
        <v>38896</v>
      </c>
      <c r="F617" s="141"/>
      <c r="G617" s="140"/>
      <c r="H617" s="137"/>
      <c r="I617" s="138"/>
      <c r="J617" s="140"/>
      <c r="K617" s="137">
        <v>508</v>
      </c>
      <c r="L617" s="138">
        <v>90</v>
      </c>
      <c r="M617" s="140">
        <f>+G617-D617</f>
        <v>0</v>
      </c>
    </row>
    <row r="618" spans="1:13" x14ac:dyDescent="0.2">
      <c r="A618" s="136" t="s">
        <v>970</v>
      </c>
      <c r="B618" s="137"/>
      <c r="C618" s="141"/>
      <c r="D618" s="140"/>
      <c r="E618" s="137"/>
      <c r="F618" s="141"/>
      <c r="G618" s="140"/>
      <c r="H618" s="137"/>
      <c r="I618" s="138"/>
      <c r="J618" s="140"/>
      <c r="K618" s="137"/>
      <c r="L618" s="138"/>
      <c r="M618" s="140"/>
    </row>
    <row r="619" spans="1:13" x14ac:dyDescent="0.2">
      <c r="A619" s="136" t="s">
        <v>1045</v>
      </c>
      <c r="B619" s="137">
        <v>12973</v>
      </c>
      <c r="C619" s="141"/>
      <c r="D619" s="140"/>
      <c r="E619" s="137">
        <v>12660</v>
      </c>
      <c r="F619" s="141">
        <v>25</v>
      </c>
      <c r="G619" s="140"/>
      <c r="H619" s="137">
        <v>312</v>
      </c>
      <c r="I619" s="138">
        <v>75</v>
      </c>
      <c r="J619" s="140"/>
      <c r="K619" s="137"/>
      <c r="L619" s="138"/>
      <c r="M619" s="140"/>
    </row>
    <row r="620" spans="1:13" x14ac:dyDescent="0.2">
      <c r="A620" s="136" t="s">
        <v>971</v>
      </c>
      <c r="B620" s="137"/>
      <c r="C620" s="141"/>
      <c r="D620" s="140"/>
      <c r="E620" s="137"/>
      <c r="F620" s="141"/>
      <c r="G620" s="140"/>
      <c r="H620" s="137"/>
      <c r="I620" s="138"/>
      <c r="J620" s="140"/>
      <c r="K620" s="137"/>
      <c r="L620" s="138"/>
      <c r="M620" s="140"/>
    </row>
    <row r="621" spans="1:13" x14ac:dyDescent="0.2">
      <c r="A621" s="136" t="s">
        <v>1046</v>
      </c>
      <c r="B621" s="137">
        <v>60230</v>
      </c>
      <c r="C621" s="141">
        <v>25</v>
      </c>
      <c r="D621" s="140"/>
      <c r="E621" s="137">
        <v>56164</v>
      </c>
      <c r="F621" s="141">
        <v>25</v>
      </c>
      <c r="G621" s="140"/>
      <c r="H621" s="137">
        <f>+B621-E621</f>
        <v>4066</v>
      </c>
      <c r="I621" s="138"/>
      <c r="J621" s="140"/>
      <c r="K621" s="137"/>
      <c r="L621" s="138"/>
      <c r="M621" s="140"/>
    </row>
    <row r="622" spans="1:13" x14ac:dyDescent="0.2">
      <c r="A622" s="136" t="s">
        <v>973</v>
      </c>
      <c r="B622" s="137">
        <v>35053</v>
      </c>
      <c r="C622" s="141">
        <v>75</v>
      </c>
      <c r="D622" s="140"/>
      <c r="E622" s="137">
        <v>11566</v>
      </c>
      <c r="F622" s="141">
        <v>75</v>
      </c>
      <c r="G622" s="140"/>
      <c r="H622" s="137">
        <f>+B622-E622</f>
        <v>23487</v>
      </c>
      <c r="I622" s="138"/>
      <c r="J622" s="140"/>
      <c r="K622" s="137"/>
      <c r="L622" s="138"/>
      <c r="M622" s="140"/>
    </row>
    <row r="623" spans="1:13" x14ac:dyDescent="0.2">
      <c r="A623" s="136" t="s">
        <v>1047</v>
      </c>
      <c r="B623" s="137"/>
      <c r="C623" s="141"/>
      <c r="D623" s="140"/>
      <c r="E623" s="137"/>
      <c r="F623" s="141"/>
      <c r="G623" s="140"/>
      <c r="H623" s="137"/>
      <c r="I623" s="138"/>
      <c r="J623" s="140"/>
      <c r="K623" s="137"/>
      <c r="L623" s="138"/>
      <c r="M623" s="140"/>
    </row>
    <row r="624" spans="1:13" x14ac:dyDescent="0.2">
      <c r="A624" s="136" t="s">
        <v>974</v>
      </c>
      <c r="B624" s="137"/>
      <c r="C624" s="141"/>
      <c r="D624" s="140"/>
      <c r="E624" s="137"/>
      <c r="F624" s="141"/>
      <c r="G624" s="140"/>
      <c r="H624" s="137"/>
      <c r="I624" s="138"/>
      <c r="J624" s="140"/>
      <c r="K624" s="137"/>
      <c r="L624" s="138"/>
      <c r="M624" s="140"/>
    </row>
    <row r="625" spans="1:13" x14ac:dyDescent="0.2">
      <c r="A625" s="136" t="s">
        <v>975</v>
      </c>
      <c r="B625" s="137"/>
      <c r="C625" s="141"/>
      <c r="D625" s="140"/>
      <c r="E625" s="137"/>
      <c r="F625" s="141"/>
      <c r="G625" s="140"/>
      <c r="H625" s="137"/>
      <c r="I625" s="138"/>
      <c r="J625" s="140"/>
      <c r="K625" s="137"/>
      <c r="L625" s="138"/>
      <c r="M625" s="140"/>
    </row>
    <row r="626" spans="1:13" x14ac:dyDescent="0.2">
      <c r="A626" s="136" t="s">
        <v>313</v>
      </c>
      <c r="B626" s="137">
        <v>21048</v>
      </c>
      <c r="C626" s="141"/>
      <c r="D626" s="140"/>
      <c r="E626" s="137">
        <v>17257</v>
      </c>
      <c r="F626" s="141">
        <v>17</v>
      </c>
      <c r="G626" s="140"/>
      <c r="H626" s="137">
        <v>3790</v>
      </c>
      <c r="I626" s="138">
        <v>83</v>
      </c>
      <c r="J626" s="140"/>
      <c r="K626" s="137"/>
      <c r="L626" s="138"/>
      <c r="M626" s="140"/>
    </row>
    <row r="627" spans="1:13" x14ac:dyDescent="0.2">
      <c r="A627" s="136" t="s">
        <v>976</v>
      </c>
      <c r="B627" s="137">
        <v>59292</v>
      </c>
      <c r="C627" s="141">
        <v>70</v>
      </c>
      <c r="D627" s="140"/>
      <c r="E627" s="137">
        <v>50189</v>
      </c>
      <c r="F627" s="141">
        <v>42</v>
      </c>
      <c r="G627" s="140"/>
      <c r="H627" s="137">
        <f>+B627-E627</f>
        <v>9103</v>
      </c>
      <c r="I627" s="138">
        <f>+C627-F627</f>
        <v>28</v>
      </c>
      <c r="J627" s="140"/>
      <c r="K627" s="137"/>
      <c r="L627" s="138"/>
      <c r="M627" s="140"/>
    </row>
    <row r="628" spans="1:13" x14ac:dyDescent="0.2">
      <c r="A628" s="136" t="s">
        <v>977</v>
      </c>
      <c r="B628" s="137">
        <v>117525</v>
      </c>
      <c r="C628" s="141">
        <v>80</v>
      </c>
      <c r="D628" s="140"/>
      <c r="E628" s="137"/>
      <c r="F628" s="141"/>
      <c r="G628" s="140"/>
      <c r="H628" s="137"/>
      <c r="I628" s="138"/>
      <c r="J628" s="140"/>
      <c r="K628" s="137"/>
      <c r="L628" s="138"/>
      <c r="M628" s="140"/>
    </row>
    <row r="629" spans="1:13" x14ac:dyDescent="0.2">
      <c r="A629" s="136" t="s">
        <v>978</v>
      </c>
      <c r="B629" s="137">
        <v>172706</v>
      </c>
      <c r="C629" s="141">
        <v>80</v>
      </c>
      <c r="D629" s="140">
        <v>0.5</v>
      </c>
      <c r="E629" s="137">
        <v>154506</v>
      </c>
      <c r="F629" s="141">
        <v>26</v>
      </c>
      <c r="G629" s="140">
        <v>0.125</v>
      </c>
      <c r="H629" s="137">
        <f>+B629-E629</f>
        <v>18200</v>
      </c>
      <c r="I629" s="138">
        <f>+C629-F629</f>
        <v>54</v>
      </c>
      <c r="J629" s="140">
        <f>+D629-G629</f>
        <v>0.375</v>
      </c>
      <c r="K629" s="137"/>
      <c r="L629" s="138"/>
      <c r="M629" s="140"/>
    </row>
    <row r="630" spans="1:13" x14ac:dyDescent="0.2">
      <c r="A630" s="136" t="s">
        <v>1048</v>
      </c>
      <c r="B630" s="137">
        <v>7240</v>
      </c>
      <c r="C630" s="141">
        <v>11</v>
      </c>
      <c r="D630" s="140"/>
      <c r="E630" s="137">
        <v>2974</v>
      </c>
      <c r="F630" s="141">
        <v>4</v>
      </c>
      <c r="G630" s="140"/>
      <c r="H630" s="137">
        <f>+B630-E630</f>
        <v>4266</v>
      </c>
      <c r="I630" s="141">
        <f>+C630-F630</f>
        <v>7</v>
      </c>
      <c r="J630" s="140"/>
      <c r="K630" s="137"/>
      <c r="L630" s="141"/>
      <c r="M630" s="140"/>
    </row>
    <row r="631" spans="1:13" x14ac:dyDescent="0.2">
      <c r="A631" s="136" t="s">
        <v>979</v>
      </c>
      <c r="B631" s="137">
        <v>47544</v>
      </c>
      <c r="C631" s="141">
        <v>85</v>
      </c>
      <c r="D631" s="140"/>
      <c r="E631" s="137">
        <v>21080</v>
      </c>
      <c r="F631" s="141">
        <v>66</v>
      </c>
      <c r="G631" s="140"/>
      <c r="H631" s="137">
        <f>+B631-E631</f>
        <v>26464</v>
      </c>
      <c r="I631" s="138">
        <f>+C631-F631</f>
        <v>19</v>
      </c>
      <c r="J631" s="140"/>
      <c r="K631" s="137"/>
      <c r="L631" s="138"/>
      <c r="M631" s="140"/>
    </row>
    <row r="632" spans="1:13" x14ac:dyDescent="0.2">
      <c r="A632" s="136" t="s">
        <v>1049</v>
      </c>
      <c r="B632" s="137"/>
      <c r="C632" s="141"/>
      <c r="D632" s="140"/>
      <c r="E632" s="137"/>
      <c r="F632" s="141"/>
      <c r="G632" s="140"/>
      <c r="H632" s="137"/>
      <c r="I632" s="138"/>
      <c r="J632" s="140"/>
      <c r="K632" s="137"/>
      <c r="L632" s="138"/>
      <c r="M632" s="140"/>
    </row>
    <row r="633" spans="1:13" x14ac:dyDescent="0.2">
      <c r="A633" s="136" t="s">
        <v>1050</v>
      </c>
      <c r="B633" s="137"/>
      <c r="C633" s="141"/>
      <c r="D633" s="140"/>
      <c r="E633" s="137"/>
      <c r="F633" s="141"/>
      <c r="G633" s="140"/>
      <c r="H633" s="137"/>
      <c r="I633" s="138"/>
      <c r="J633" s="140"/>
      <c r="K633" s="137"/>
      <c r="L633" s="138"/>
      <c r="M633" s="140"/>
    </row>
    <row r="634" spans="1:13" x14ac:dyDescent="0.2">
      <c r="A634" s="136" t="s">
        <v>980</v>
      </c>
      <c r="B634" s="137">
        <v>32261</v>
      </c>
      <c r="C634" s="141">
        <v>6</v>
      </c>
      <c r="D634" s="140"/>
      <c r="E634" s="137">
        <v>28284</v>
      </c>
      <c r="F634" s="141">
        <v>75</v>
      </c>
      <c r="G634" s="140"/>
      <c r="H634" s="137">
        <v>3976</v>
      </c>
      <c r="I634" s="138">
        <v>31</v>
      </c>
      <c r="J634" s="140"/>
      <c r="K634" s="137"/>
      <c r="L634" s="138"/>
      <c r="M634" s="140"/>
    </row>
    <row r="635" spans="1:13" x14ac:dyDescent="0.2">
      <c r="A635" s="136" t="s">
        <v>1051</v>
      </c>
      <c r="B635" s="137"/>
      <c r="C635" s="141"/>
      <c r="D635" s="140"/>
      <c r="E635" s="137"/>
      <c r="F635" s="141"/>
      <c r="G635" s="140"/>
      <c r="H635" s="137"/>
      <c r="I635" s="138"/>
      <c r="J635" s="140"/>
      <c r="K635" s="137"/>
      <c r="L635" s="138"/>
      <c r="M635" s="140"/>
    </row>
    <row r="636" spans="1:13" x14ac:dyDescent="0.2">
      <c r="A636" s="136" t="s">
        <v>1052</v>
      </c>
      <c r="B636" s="137"/>
      <c r="C636" s="141"/>
      <c r="D636" s="140"/>
      <c r="E636" s="137"/>
      <c r="F636" s="141"/>
      <c r="G636" s="140"/>
      <c r="H636" s="137"/>
      <c r="I636" s="138"/>
      <c r="J636" s="140"/>
      <c r="K636" s="137"/>
      <c r="L636" s="138"/>
      <c r="M636" s="140"/>
    </row>
    <row r="637" spans="1:13" x14ac:dyDescent="0.2">
      <c r="A637" s="136" t="s">
        <v>1053</v>
      </c>
      <c r="B637" s="137">
        <v>20165</v>
      </c>
      <c r="C637" s="141">
        <v>75</v>
      </c>
      <c r="D637" s="140"/>
      <c r="E637" s="137">
        <v>16789</v>
      </c>
      <c r="F637" s="141"/>
      <c r="G637" s="140"/>
      <c r="H637" s="137">
        <v>3377</v>
      </c>
      <c r="I637" s="138">
        <f>+C637-F637</f>
        <v>75</v>
      </c>
      <c r="J637" s="140"/>
      <c r="K637" s="137"/>
      <c r="L637" s="138"/>
      <c r="M637" s="140"/>
    </row>
    <row r="638" spans="1:13" x14ac:dyDescent="0.2">
      <c r="A638" s="136" t="s">
        <v>1054</v>
      </c>
      <c r="B638" s="137"/>
      <c r="C638" s="141"/>
      <c r="D638" s="140"/>
      <c r="E638" s="137"/>
      <c r="F638" s="141"/>
      <c r="G638" s="140"/>
      <c r="H638" s="137"/>
      <c r="I638" s="138"/>
      <c r="J638" s="140"/>
      <c r="K638" s="137"/>
      <c r="L638" s="138"/>
      <c r="M638" s="140"/>
    </row>
    <row r="639" spans="1:13" x14ac:dyDescent="0.2">
      <c r="A639" s="142" t="s">
        <v>434</v>
      </c>
      <c r="B639" s="143">
        <v>889857</v>
      </c>
      <c r="C639" s="144">
        <v>11</v>
      </c>
      <c r="D639" s="145">
        <v>0.33333333333333331</v>
      </c>
      <c r="E639" s="143">
        <v>658987</v>
      </c>
      <c r="F639" s="144">
        <v>39</v>
      </c>
      <c r="G639" s="145">
        <v>0.125</v>
      </c>
      <c r="H639" s="143">
        <v>113852</v>
      </c>
      <c r="I639" s="144">
        <v>82</v>
      </c>
      <c r="J639" s="145">
        <v>0.375</v>
      </c>
      <c r="K639" s="143">
        <v>508</v>
      </c>
      <c r="L639" s="144">
        <v>90</v>
      </c>
      <c r="M639" s="145"/>
    </row>
    <row r="640" spans="1:13" x14ac:dyDescent="0.2">
      <c r="A640" s="142"/>
      <c r="B640" s="146">
        <f t="shared" ref="B640:M640" si="18">+SUM(B610:B638)</f>
        <v>889850</v>
      </c>
      <c r="C640" s="147">
        <f t="shared" si="18"/>
        <v>611</v>
      </c>
      <c r="D640" s="148">
        <f t="shared" si="18"/>
        <v>0.5</v>
      </c>
      <c r="E640" s="146">
        <f t="shared" si="18"/>
        <v>658982</v>
      </c>
      <c r="F640" s="147">
        <f t="shared" si="18"/>
        <v>539</v>
      </c>
      <c r="G640" s="148">
        <f t="shared" si="18"/>
        <v>0.125</v>
      </c>
      <c r="H640" s="146">
        <f t="shared" si="18"/>
        <v>113848</v>
      </c>
      <c r="I640" s="147">
        <f t="shared" si="18"/>
        <v>482</v>
      </c>
      <c r="J640" s="148">
        <f t="shared" si="18"/>
        <v>0.375</v>
      </c>
      <c r="K640" s="146">
        <f t="shared" si="18"/>
        <v>508</v>
      </c>
      <c r="L640" s="147">
        <f t="shared" si="18"/>
        <v>90</v>
      </c>
      <c r="M640" s="148">
        <f t="shared" si="18"/>
        <v>0</v>
      </c>
    </row>
    <row r="641" spans="1:13" ht="31.5" customHeight="1" x14ac:dyDescent="0.2">
      <c r="A641" s="188" t="s">
        <v>1055</v>
      </c>
      <c r="B641" s="189"/>
      <c r="C641" s="189"/>
      <c r="D641" s="189"/>
      <c r="E641" s="189"/>
      <c r="F641" s="189"/>
      <c r="G641" s="189"/>
      <c r="H641" s="189"/>
      <c r="I641" s="189"/>
      <c r="J641" s="189"/>
      <c r="K641" s="189"/>
      <c r="L641" s="189"/>
      <c r="M641" s="190"/>
    </row>
    <row r="646" spans="1:13" ht="19" x14ac:dyDescent="0.25">
      <c r="A646" s="126" t="s">
        <v>1056</v>
      </c>
      <c r="B646" s="163"/>
      <c r="C646" s="163"/>
      <c r="D646" s="163"/>
      <c r="E646" s="163"/>
      <c r="F646" s="163"/>
      <c r="G646" s="163"/>
      <c r="H646" s="163"/>
      <c r="I646" s="163"/>
      <c r="J646" s="163"/>
      <c r="K646" s="163"/>
      <c r="L646" s="163"/>
      <c r="M646" s="163"/>
    </row>
    <row r="647" spans="1:13" ht="16" x14ac:dyDescent="0.2">
      <c r="A647" s="170" t="s">
        <v>1057</v>
      </c>
      <c r="B647" s="171"/>
      <c r="C647" s="171"/>
      <c r="D647" s="171"/>
      <c r="E647" s="171"/>
      <c r="F647" s="171"/>
      <c r="G647" s="171"/>
      <c r="H647" s="171"/>
      <c r="I647" s="171"/>
      <c r="J647" s="171"/>
      <c r="K647" s="171"/>
      <c r="L647" s="171"/>
      <c r="M647" s="172"/>
    </row>
    <row r="648" spans="1:13" x14ac:dyDescent="0.2">
      <c r="A648" s="173" t="s">
        <v>1058</v>
      </c>
      <c r="B648" s="174"/>
      <c r="C648" s="174"/>
      <c r="D648" s="174"/>
      <c r="E648" s="174"/>
      <c r="F648" s="174"/>
      <c r="G648" s="174"/>
      <c r="H648" s="174"/>
      <c r="I648" s="174"/>
      <c r="J648" s="174"/>
      <c r="K648" s="174"/>
      <c r="L648" s="174"/>
      <c r="M648" s="175"/>
    </row>
    <row r="649" spans="1:13" x14ac:dyDescent="0.2">
      <c r="A649" s="129" t="s">
        <v>958</v>
      </c>
      <c r="B649" s="176" t="s">
        <v>1036</v>
      </c>
      <c r="C649" s="177"/>
      <c r="D649" s="177"/>
      <c r="E649" s="176" t="s">
        <v>1037</v>
      </c>
      <c r="F649" s="177"/>
      <c r="G649" s="177"/>
      <c r="H649" s="129" t="s">
        <v>1038</v>
      </c>
      <c r="I649" s="178"/>
      <c r="J649" s="178"/>
      <c r="K649" s="178"/>
      <c r="L649" s="178"/>
      <c r="M649" s="131"/>
    </row>
    <row r="650" spans="1:13" x14ac:dyDescent="0.2">
      <c r="A650" s="129"/>
      <c r="B650" s="179"/>
      <c r="C650" s="180"/>
      <c r="D650" s="180"/>
      <c r="E650" s="179"/>
      <c r="F650" s="180"/>
      <c r="G650" s="180"/>
      <c r="H650" s="134" t="s">
        <v>1039</v>
      </c>
      <c r="I650" s="181"/>
      <c r="J650" s="133"/>
      <c r="K650" s="182" t="s">
        <v>1040</v>
      </c>
      <c r="L650" s="183"/>
      <c r="M650" s="184"/>
    </row>
    <row r="651" spans="1:13" x14ac:dyDescent="0.2">
      <c r="A651" s="185"/>
      <c r="B651" s="186" t="s">
        <v>1041</v>
      </c>
      <c r="C651" s="177" t="s">
        <v>1042</v>
      </c>
      <c r="D651" s="187"/>
      <c r="E651" s="186" t="s">
        <v>1041</v>
      </c>
      <c r="F651" s="177" t="s">
        <v>1042</v>
      </c>
      <c r="G651" s="187"/>
      <c r="H651" s="186" t="s">
        <v>1041</v>
      </c>
      <c r="I651" s="177" t="s">
        <v>1042</v>
      </c>
      <c r="J651" s="187"/>
      <c r="K651" s="186" t="s">
        <v>1041</v>
      </c>
      <c r="L651" s="177" t="s">
        <v>1042</v>
      </c>
      <c r="M651" s="187"/>
    </row>
    <row r="652" spans="1:13" x14ac:dyDescent="0.2">
      <c r="A652" s="136" t="s">
        <v>966</v>
      </c>
      <c r="B652" s="137">
        <v>182350</v>
      </c>
      <c r="C652" s="138"/>
      <c r="D652" s="140"/>
      <c r="E652" s="137">
        <v>150046</v>
      </c>
      <c r="F652" s="138"/>
      <c r="G652" s="140"/>
      <c r="H652" s="137">
        <v>32304</v>
      </c>
      <c r="I652" s="138"/>
      <c r="J652" s="140"/>
      <c r="K652" s="137"/>
      <c r="L652" s="138"/>
      <c r="M652" s="140"/>
    </row>
    <row r="653" spans="1:13" x14ac:dyDescent="0.2">
      <c r="A653" s="136" t="s">
        <v>1043</v>
      </c>
      <c r="B653" s="137">
        <v>8270</v>
      </c>
      <c r="C653" s="138">
        <v>60</v>
      </c>
      <c r="D653" s="140"/>
      <c r="E653" s="137">
        <v>7875</v>
      </c>
      <c r="F653" s="138">
        <v>95</v>
      </c>
      <c r="G653" s="140"/>
      <c r="H653" s="137">
        <v>394</v>
      </c>
      <c r="I653" s="138">
        <v>65</v>
      </c>
      <c r="J653" s="140"/>
      <c r="K653" s="137"/>
      <c r="L653" s="138"/>
      <c r="M653" s="140"/>
    </row>
    <row r="654" spans="1:13" x14ac:dyDescent="0.2">
      <c r="A654" s="136" t="s">
        <v>1044</v>
      </c>
      <c r="B654" s="137">
        <v>22450</v>
      </c>
      <c r="C654" s="138">
        <v>47</v>
      </c>
      <c r="D654" s="140"/>
      <c r="E654" s="137">
        <v>23249</v>
      </c>
      <c r="F654" s="138">
        <v>95</v>
      </c>
      <c r="G654" s="140">
        <v>0.5</v>
      </c>
      <c r="H654" s="137"/>
      <c r="I654" s="138"/>
      <c r="J654" s="140"/>
      <c r="K654" s="137">
        <v>799</v>
      </c>
      <c r="L654" s="138">
        <v>48</v>
      </c>
      <c r="M654" s="140">
        <v>0.5</v>
      </c>
    </row>
    <row r="655" spans="1:13" x14ac:dyDescent="0.2">
      <c r="A655" s="136" t="s">
        <v>946</v>
      </c>
      <c r="B655" s="137"/>
      <c r="C655" s="138"/>
      <c r="D655" s="140"/>
      <c r="E655" s="137"/>
      <c r="F655" s="138"/>
      <c r="G655" s="140"/>
      <c r="H655" s="137"/>
      <c r="I655" s="138"/>
      <c r="J655" s="140"/>
      <c r="K655" s="137"/>
      <c r="L655" s="138"/>
      <c r="M655" s="140"/>
    </row>
    <row r="656" spans="1:13" x14ac:dyDescent="0.2">
      <c r="A656" s="136" t="s">
        <v>967</v>
      </c>
      <c r="B656" s="137"/>
      <c r="C656" s="138"/>
      <c r="D656" s="140"/>
      <c r="E656" s="137"/>
      <c r="F656" s="138"/>
      <c r="G656" s="140"/>
      <c r="H656" s="137"/>
      <c r="I656" s="138"/>
      <c r="J656" s="140"/>
      <c r="K656" s="137"/>
      <c r="L656" s="138"/>
      <c r="M656" s="140"/>
    </row>
    <row r="657" spans="1:13" x14ac:dyDescent="0.2">
      <c r="A657" s="136" t="s">
        <v>968</v>
      </c>
      <c r="B657" s="137"/>
      <c r="C657" s="138"/>
      <c r="D657" s="140"/>
      <c r="E657" s="137"/>
      <c r="F657" s="141"/>
      <c r="G657" s="140"/>
      <c r="H657" s="137"/>
      <c r="I657" s="138"/>
      <c r="J657" s="140"/>
      <c r="K657" s="137"/>
      <c r="L657" s="138"/>
      <c r="M657" s="140"/>
    </row>
    <row r="658" spans="1:13" x14ac:dyDescent="0.2">
      <c r="A658" s="136" t="s">
        <v>312</v>
      </c>
      <c r="B658" s="137"/>
      <c r="C658" s="138"/>
      <c r="D658" s="140"/>
      <c r="E658" s="137"/>
      <c r="F658" s="141"/>
      <c r="G658" s="140"/>
      <c r="H658" s="137"/>
      <c r="I658" s="138"/>
      <c r="J658" s="140"/>
      <c r="K658" s="137"/>
      <c r="L658" s="138"/>
      <c r="M658" s="140"/>
    </row>
    <row r="659" spans="1:13" x14ac:dyDescent="0.2">
      <c r="A659" s="136" t="s">
        <v>969</v>
      </c>
      <c r="B659" s="137">
        <v>77663</v>
      </c>
      <c r="C659" s="141"/>
      <c r="D659" s="140"/>
      <c r="E659" s="137">
        <v>49902</v>
      </c>
      <c r="F659" s="141"/>
      <c r="G659" s="140"/>
      <c r="H659" s="137">
        <v>27761</v>
      </c>
      <c r="I659" s="138"/>
      <c r="J659" s="140"/>
      <c r="K659" s="137"/>
      <c r="L659" s="138"/>
      <c r="M659" s="140"/>
    </row>
    <row r="660" spans="1:13" x14ac:dyDescent="0.2">
      <c r="A660" s="136" t="s">
        <v>970</v>
      </c>
      <c r="B660" s="137"/>
      <c r="C660" s="141"/>
      <c r="D660" s="140"/>
      <c r="E660" s="137"/>
      <c r="F660" s="141"/>
      <c r="G660" s="140"/>
      <c r="H660" s="137"/>
      <c r="I660" s="138"/>
      <c r="J660" s="140"/>
      <c r="K660" s="137"/>
      <c r="L660" s="138"/>
      <c r="M660" s="140"/>
    </row>
    <row r="661" spans="1:13" x14ac:dyDescent="0.2">
      <c r="A661" s="136" t="s">
        <v>1045</v>
      </c>
      <c r="B661" s="137">
        <v>7540</v>
      </c>
      <c r="C661" s="141">
        <v>25</v>
      </c>
      <c r="D661" s="140"/>
      <c r="E661" s="137">
        <v>5039</v>
      </c>
      <c r="F661" s="141">
        <v>50</v>
      </c>
      <c r="G661" s="140"/>
      <c r="H661" s="137">
        <v>2500</v>
      </c>
      <c r="I661" s="138">
        <v>75</v>
      </c>
      <c r="J661" s="140"/>
      <c r="K661" s="137"/>
      <c r="L661" s="138"/>
      <c r="M661" s="140"/>
    </row>
    <row r="662" spans="1:13" x14ac:dyDescent="0.2">
      <c r="A662" s="136" t="s">
        <v>971</v>
      </c>
      <c r="B662" s="137"/>
      <c r="C662" s="141"/>
      <c r="D662" s="140"/>
      <c r="E662" s="137"/>
      <c r="F662" s="141"/>
      <c r="G662" s="140"/>
      <c r="H662" s="137"/>
      <c r="I662" s="138"/>
      <c r="J662" s="140"/>
      <c r="K662" s="137"/>
      <c r="L662" s="138"/>
      <c r="M662" s="140"/>
    </row>
    <row r="663" spans="1:13" x14ac:dyDescent="0.2">
      <c r="A663" s="136" t="s">
        <v>1046</v>
      </c>
      <c r="B663" s="137">
        <v>53851</v>
      </c>
      <c r="C663" s="141">
        <v>25</v>
      </c>
      <c r="D663" s="140"/>
      <c r="E663" s="137">
        <v>47140</v>
      </c>
      <c r="F663" s="141"/>
      <c r="G663" s="140"/>
      <c r="H663" s="137">
        <v>6711</v>
      </c>
      <c r="I663" s="138">
        <v>25</v>
      </c>
      <c r="J663" s="140"/>
      <c r="K663" s="137"/>
      <c r="L663" s="138"/>
      <c r="M663" s="140"/>
    </row>
    <row r="664" spans="1:13" x14ac:dyDescent="0.2">
      <c r="A664" s="136" t="s">
        <v>973</v>
      </c>
      <c r="B664" s="137">
        <v>112635</v>
      </c>
      <c r="C664" s="141"/>
      <c r="D664" s="140"/>
      <c r="E664" s="137">
        <v>66107</v>
      </c>
      <c r="F664" s="141"/>
      <c r="G664" s="140"/>
      <c r="H664" s="137">
        <v>46528</v>
      </c>
      <c r="I664" s="138"/>
      <c r="J664" s="140"/>
      <c r="K664" s="137"/>
      <c r="L664" s="138"/>
      <c r="M664" s="140"/>
    </row>
    <row r="665" spans="1:13" x14ac:dyDescent="0.2">
      <c r="A665" s="136" t="s">
        <v>1047</v>
      </c>
      <c r="B665" s="137"/>
      <c r="C665" s="141"/>
      <c r="D665" s="140"/>
      <c r="E665" s="137"/>
      <c r="F665" s="141"/>
      <c r="G665" s="140"/>
      <c r="H665" s="137"/>
      <c r="I665" s="138"/>
      <c r="J665" s="140"/>
      <c r="K665" s="137"/>
      <c r="L665" s="138"/>
      <c r="M665" s="140"/>
    </row>
    <row r="666" spans="1:13" x14ac:dyDescent="0.2">
      <c r="A666" s="136" t="s">
        <v>974</v>
      </c>
      <c r="B666" s="137">
        <v>20127</v>
      </c>
      <c r="C666" s="141">
        <v>33</v>
      </c>
      <c r="D666" s="140"/>
      <c r="E666" s="137">
        <v>11179</v>
      </c>
      <c r="F666" s="141">
        <v>93</v>
      </c>
      <c r="G666" s="140"/>
      <c r="H666" s="137">
        <v>8947</v>
      </c>
      <c r="I666" s="138">
        <v>40</v>
      </c>
      <c r="J666" s="140"/>
      <c r="K666" s="137"/>
      <c r="L666" s="138"/>
      <c r="M666" s="140"/>
    </row>
    <row r="667" spans="1:13" x14ac:dyDescent="0.2">
      <c r="A667" s="136" t="s">
        <v>975</v>
      </c>
      <c r="B667" s="137"/>
      <c r="C667" s="141"/>
      <c r="D667" s="140"/>
      <c r="E667" s="137"/>
      <c r="F667" s="141"/>
      <c r="G667" s="140"/>
      <c r="H667" s="137"/>
      <c r="I667" s="138"/>
      <c r="J667" s="140"/>
      <c r="K667" s="137"/>
      <c r="L667" s="138"/>
      <c r="M667" s="140"/>
    </row>
    <row r="668" spans="1:13" x14ac:dyDescent="0.2">
      <c r="A668" s="136" t="s">
        <v>313</v>
      </c>
      <c r="B668" s="137">
        <v>12571</v>
      </c>
      <c r="C668" s="141">
        <v>25</v>
      </c>
      <c r="D668" s="140"/>
      <c r="E668" s="137">
        <v>12297</v>
      </c>
      <c r="F668" s="141">
        <v>50</v>
      </c>
      <c r="G668" s="140"/>
      <c r="H668" s="137">
        <v>273</v>
      </c>
      <c r="I668" s="138">
        <v>75</v>
      </c>
      <c r="J668" s="140"/>
      <c r="K668" s="137"/>
      <c r="L668" s="138"/>
      <c r="M668" s="140"/>
    </row>
    <row r="669" spans="1:13" x14ac:dyDescent="0.2">
      <c r="A669" s="136" t="s">
        <v>976</v>
      </c>
      <c r="B669" s="137"/>
      <c r="C669" s="141"/>
      <c r="D669" s="140"/>
      <c r="E669" s="137"/>
      <c r="F669" s="141"/>
      <c r="G669" s="140"/>
      <c r="H669" s="137"/>
      <c r="I669" s="138"/>
      <c r="J669" s="140"/>
      <c r="K669" s="137"/>
      <c r="L669" s="138"/>
      <c r="M669" s="140"/>
    </row>
    <row r="670" spans="1:13" x14ac:dyDescent="0.2">
      <c r="A670" s="136" t="s">
        <v>977</v>
      </c>
      <c r="B670" s="137"/>
      <c r="C670" s="141"/>
      <c r="D670" s="140"/>
      <c r="E670" s="137"/>
      <c r="F670" s="141"/>
      <c r="G670" s="140"/>
      <c r="H670" s="137"/>
      <c r="I670" s="138"/>
      <c r="J670" s="140"/>
      <c r="K670" s="137"/>
      <c r="L670" s="138"/>
      <c r="M670" s="140"/>
    </row>
    <row r="671" spans="1:13" x14ac:dyDescent="0.2">
      <c r="A671" s="136" t="s">
        <v>978</v>
      </c>
      <c r="B671" s="137">
        <v>148328</v>
      </c>
      <c r="C671" s="141">
        <v>50</v>
      </c>
      <c r="D671" s="140"/>
      <c r="E671" s="137">
        <v>139406</v>
      </c>
      <c r="F671" s="141">
        <v>75</v>
      </c>
      <c r="G671" s="140"/>
      <c r="H671" s="137">
        <v>8920</v>
      </c>
      <c r="I671" s="138">
        <v>75</v>
      </c>
      <c r="J671" s="140"/>
      <c r="K671" s="137"/>
      <c r="L671" s="138"/>
      <c r="M671" s="140"/>
    </row>
    <row r="672" spans="1:13" x14ac:dyDescent="0.2">
      <c r="A672" s="136" t="s">
        <v>1048</v>
      </c>
      <c r="B672" s="137">
        <v>138827</v>
      </c>
      <c r="C672" s="141">
        <v>26</v>
      </c>
      <c r="D672" s="140"/>
      <c r="E672" s="137">
        <v>134335</v>
      </c>
      <c r="F672" s="141">
        <v>51</v>
      </c>
      <c r="G672" s="140"/>
      <c r="H672" s="137">
        <v>4491</v>
      </c>
      <c r="I672" s="141">
        <v>75</v>
      </c>
      <c r="J672" s="140"/>
      <c r="K672" s="137"/>
      <c r="L672" s="141"/>
      <c r="M672" s="140"/>
    </row>
    <row r="673" spans="1:13" x14ac:dyDescent="0.2">
      <c r="A673" s="136" t="s">
        <v>979</v>
      </c>
      <c r="B673" s="137">
        <v>140135</v>
      </c>
      <c r="C673" s="141"/>
      <c r="D673" s="140"/>
      <c r="E673" s="137">
        <v>120836</v>
      </c>
      <c r="F673" s="141">
        <v>63</v>
      </c>
      <c r="G673" s="140"/>
      <c r="H673" s="137">
        <v>19298</v>
      </c>
      <c r="I673" s="141">
        <v>37</v>
      </c>
      <c r="J673" s="140"/>
      <c r="K673" s="137"/>
      <c r="L673" s="138"/>
      <c r="M673" s="140"/>
    </row>
    <row r="674" spans="1:13" x14ac:dyDescent="0.2">
      <c r="A674" s="136" t="s">
        <v>1049</v>
      </c>
      <c r="B674" s="137">
        <v>85333</v>
      </c>
      <c r="C674" s="141">
        <v>25</v>
      </c>
      <c r="D674" s="140"/>
      <c r="E674" s="137">
        <v>59528</v>
      </c>
      <c r="F674" s="141">
        <v>35</v>
      </c>
      <c r="G674" s="140"/>
      <c r="H674" s="137">
        <v>25805</v>
      </c>
      <c r="I674" s="141">
        <v>90</v>
      </c>
      <c r="J674" s="140"/>
      <c r="K674" s="137"/>
      <c r="L674" s="138"/>
      <c r="M674" s="140"/>
    </row>
    <row r="675" spans="1:13" x14ac:dyDescent="0.2">
      <c r="A675" s="136" t="s">
        <v>1050</v>
      </c>
      <c r="B675" s="137">
        <v>104090</v>
      </c>
      <c r="C675" s="141">
        <v>76</v>
      </c>
      <c r="D675" s="140"/>
      <c r="E675" s="137">
        <v>99586</v>
      </c>
      <c r="F675" s="141">
        <v>65</v>
      </c>
      <c r="G675" s="140"/>
      <c r="H675" s="137">
        <v>4504</v>
      </c>
      <c r="I675" s="141">
        <v>11</v>
      </c>
      <c r="J675" s="140"/>
      <c r="K675" s="137"/>
      <c r="L675" s="138"/>
      <c r="M675" s="140"/>
    </row>
    <row r="676" spans="1:13" x14ac:dyDescent="0.2">
      <c r="A676" s="136" t="s">
        <v>980</v>
      </c>
      <c r="B676" s="137">
        <v>139450</v>
      </c>
      <c r="C676" s="141">
        <v>73</v>
      </c>
      <c r="D676" s="140"/>
      <c r="E676" s="137">
        <v>118777</v>
      </c>
      <c r="F676" s="141">
        <v>32</v>
      </c>
      <c r="G676" s="140"/>
      <c r="H676" s="137">
        <v>20673</v>
      </c>
      <c r="I676" s="141">
        <v>41</v>
      </c>
      <c r="J676" s="140"/>
      <c r="K676" s="137"/>
      <c r="L676" s="138"/>
      <c r="M676" s="140"/>
    </row>
    <row r="677" spans="1:13" x14ac:dyDescent="0.2">
      <c r="A677" s="136" t="s">
        <v>1051</v>
      </c>
      <c r="B677" s="137"/>
      <c r="C677" s="141"/>
      <c r="D677" s="140"/>
      <c r="E677" s="137"/>
      <c r="F677" s="141"/>
      <c r="G677" s="140"/>
      <c r="H677" s="137"/>
      <c r="I677" s="138"/>
      <c r="J677" s="140"/>
      <c r="K677" s="137"/>
      <c r="L677" s="138"/>
      <c r="M677" s="140"/>
    </row>
    <row r="678" spans="1:13" x14ac:dyDescent="0.2">
      <c r="A678" s="136" t="s">
        <v>1052</v>
      </c>
      <c r="B678" s="137"/>
      <c r="C678" s="141"/>
      <c r="D678" s="140"/>
      <c r="E678" s="137"/>
      <c r="F678" s="141"/>
      <c r="G678" s="140"/>
      <c r="H678" s="137"/>
      <c r="I678" s="138"/>
      <c r="J678" s="140"/>
      <c r="K678" s="137"/>
      <c r="L678" s="138"/>
      <c r="M678" s="140"/>
    </row>
    <row r="679" spans="1:13" x14ac:dyDescent="0.2">
      <c r="A679" s="136" t="s">
        <v>1053</v>
      </c>
      <c r="B679" s="137">
        <v>118980</v>
      </c>
      <c r="C679" s="141">
        <v>25</v>
      </c>
      <c r="D679" s="140"/>
      <c r="E679" s="137">
        <v>98096</v>
      </c>
      <c r="F679" s="141">
        <v>25</v>
      </c>
      <c r="G679" s="140"/>
      <c r="H679" s="137">
        <v>20884</v>
      </c>
      <c r="I679" s="138"/>
      <c r="J679" s="140"/>
      <c r="K679" s="137"/>
      <c r="L679" s="138"/>
      <c r="M679" s="140"/>
    </row>
    <row r="680" spans="1:13" x14ac:dyDescent="0.2">
      <c r="A680" s="136" t="s">
        <v>1054</v>
      </c>
      <c r="B680" s="137"/>
      <c r="C680" s="141"/>
      <c r="D680" s="140"/>
      <c r="E680" s="137"/>
      <c r="F680" s="141"/>
      <c r="G680" s="140"/>
      <c r="H680" s="137"/>
      <c r="I680" s="138"/>
      <c r="J680" s="140"/>
      <c r="K680" s="137"/>
      <c r="L680" s="138"/>
      <c r="M680" s="140"/>
    </row>
    <row r="681" spans="1:13" x14ac:dyDescent="0.2">
      <c r="A681" s="142" t="s">
        <v>434</v>
      </c>
      <c r="B681" s="143">
        <v>1372605</v>
      </c>
      <c r="C681" s="144">
        <v>90</v>
      </c>
      <c r="D681" s="145"/>
      <c r="E681" s="143">
        <v>1143406</v>
      </c>
      <c r="F681" s="144">
        <v>29</v>
      </c>
      <c r="G681" s="145">
        <v>0.5</v>
      </c>
      <c r="H681" s="143">
        <v>230009</v>
      </c>
      <c r="I681" s="144">
        <v>9</v>
      </c>
      <c r="J681" s="145"/>
      <c r="K681" s="143"/>
      <c r="L681" s="144"/>
      <c r="M681" s="145"/>
    </row>
    <row r="682" spans="1:13" x14ac:dyDescent="0.2">
      <c r="A682" s="142"/>
      <c r="B682" s="146">
        <f t="shared" ref="B682:M682" si="19">+SUM(B652:B680)</f>
        <v>1372600</v>
      </c>
      <c r="C682" s="147">
        <f t="shared" si="19"/>
        <v>490</v>
      </c>
      <c r="D682" s="148">
        <f t="shared" si="19"/>
        <v>0</v>
      </c>
      <c r="E682" s="146">
        <f t="shared" si="19"/>
        <v>1143398</v>
      </c>
      <c r="F682" s="147">
        <f t="shared" si="19"/>
        <v>729</v>
      </c>
      <c r="G682" s="148">
        <f t="shared" si="19"/>
        <v>0.5</v>
      </c>
      <c r="H682" s="146">
        <f t="shared" si="19"/>
        <v>229993</v>
      </c>
      <c r="I682" s="147">
        <f t="shared" si="19"/>
        <v>609</v>
      </c>
      <c r="J682" s="148">
        <f t="shared" si="19"/>
        <v>0</v>
      </c>
      <c r="K682" s="146">
        <f t="shared" si="19"/>
        <v>799</v>
      </c>
      <c r="L682" s="147">
        <f t="shared" si="19"/>
        <v>48</v>
      </c>
      <c r="M682" s="148">
        <f t="shared" si="19"/>
        <v>0.5</v>
      </c>
    </row>
    <row r="683" spans="1:13" ht="29.25" customHeight="1" x14ac:dyDescent="0.2">
      <c r="A683" s="188" t="s">
        <v>1059</v>
      </c>
      <c r="B683" s="189"/>
      <c r="C683" s="189"/>
      <c r="D683" s="189"/>
      <c r="E683" s="189"/>
      <c r="F683" s="189"/>
      <c r="G683" s="189"/>
      <c r="H683" s="189"/>
      <c r="I683" s="189"/>
      <c r="J683" s="189"/>
      <c r="K683" s="189"/>
      <c r="L683" s="189"/>
      <c r="M683" s="190"/>
    </row>
    <row r="688" spans="1:13" ht="19" x14ac:dyDescent="0.25">
      <c r="A688" s="126" t="s">
        <v>1056</v>
      </c>
      <c r="B688" s="163"/>
      <c r="C688" s="163"/>
      <c r="D688" s="163"/>
      <c r="E688" s="163"/>
      <c r="F688" s="163"/>
      <c r="G688" s="163"/>
      <c r="H688" s="163"/>
      <c r="I688" s="163"/>
      <c r="J688" s="163"/>
      <c r="K688" s="163"/>
      <c r="L688" s="163"/>
      <c r="M688" s="163"/>
    </row>
    <row r="689" spans="1:13" ht="16" x14ac:dyDescent="0.2">
      <c r="A689" s="170" t="s">
        <v>1060</v>
      </c>
      <c r="B689" s="171"/>
      <c r="C689" s="171"/>
      <c r="D689" s="171"/>
      <c r="E689" s="171"/>
      <c r="F689" s="171"/>
      <c r="G689" s="171"/>
      <c r="H689" s="171"/>
      <c r="I689" s="171"/>
      <c r="J689" s="171"/>
      <c r="K689" s="171"/>
      <c r="L689" s="171"/>
      <c r="M689" s="172"/>
    </row>
    <row r="690" spans="1:13" ht="24.75" customHeight="1" x14ac:dyDescent="0.2">
      <c r="A690" s="173" t="s">
        <v>1061</v>
      </c>
      <c r="B690" s="174"/>
      <c r="C690" s="174"/>
      <c r="D690" s="174"/>
      <c r="E690" s="174"/>
      <c r="F690" s="174"/>
      <c r="G690" s="174"/>
      <c r="H690" s="174"/>
      <c r="I690" s="174"/>
      <c r="J690" s="174"/>
      <c r="K690" s="174"/>
      <c r="L690" s="174"/>
      <c r="M690" s="175"/>
    </row>
    <row r="691" spans="1:13" x14ac:dyDescent="0.2">
      <c r="A691" s="129" t="s">
        <v>958</v>
      </c>
      <c r="B691" s="176" t="s">
        <v>1036</v>
      </c>
      <c r="C691" s="177"/>
      <c r="D691" s="177"/>
      <c r="E691" s="176" t="s">
        <v>1037</v>
      </c>
      <c r="F691" s="177"/>
      <c r="G691" s="177"/>
      <c r="H691" s="129" t="s">
        <v>1038</v>
      </c>
      <c r="I691" s="178"/>
      <c r="J691" s="178"/>
      <c r="K691" s="178"/>
      <c r="L691" s="178"/>
      <c r="M691" s="131"/>
    </row>
    <row r="692" spans="1:13" x14ac:dyDescent="0.2">
      <c r="A692" s="129"/>
      <c r="B692" s="179"/>
      <c r="C692" s="180"/>
      <c r="D692" s="180"/>
      <c r="E692" s="179"/>
      <c r="F692" s="180"/>
      <c r="G692" s="180"/>
      <c r="H692" s="134" t="s">
        <v>1039</v>
      </c>
      <c r="I692" s="181"/>
      <c r="J692" s="133"/>
      <c r="K692" s="182" t="s">
        <v>1040</v>
      </c>
      <c r="L692" s="183"/>
      <c r="M692" s="184"/>
    </row>
    <row r="693" spans="1:13" x14ac:dyDescent="0.2">
      <c r="A693" s="185"/>
      <c r="B693" s="186" t="s">
        <v>1041</v>
      </c>
      <c r="C693" s="177" t="s">
        <v>1042</v>
      </c>
      <c r="D693" s="187"/>
      <c r="E693" s="186" t="s">
        <v>1041</v>
      </c>
      <c r="F693" s="177" t="s">
        <v>1042</v>
      </c>
      <c r="G693" s="187"/>
      <c r="H693" s="186" t="s">
        <v>1041</v>
      </c>
      <c r="I693" s="177" t="s">
        <v>1042</v>
      </c>
      <c r="J693" s="187"/>
      <c r="K693" s="186" t="s">
        <v>1041</v>
      </c>
      <c r="L693" s="177" t="s">
        <v>1042</v>
      </c>
      <c r="M693" s="187"/>
    </row>
    <row r="694" spans="1:13" x14ac:dyDescent="0.2">
      <c r="A694" s="136" t="s">
        <v>966</v>
      </c>
      <c r="B694" s="137">
        <v>142347</v>
      </c>
      <c r="C694" s="138">
        <v>55</v>
      </c>
      <c r="D694" s="140"/>
      <c r="E694" s="137">
        <v>73988</v>
      </c>
      <c r="F694" s="138">
        <v>33</v>
      </c>
      <c r="G694" s="140"/>
      <c r="H694" s="137">
        <v>68359</v>
      </c>
      <c r="I694" s="138">
        <v>22</v>
      </c>
      <c r="J694" s="140"/>
      <c r="K694" s="137"/>
      <c r="L694" s="138"/>
      <c r="M694" s="140"/>
    </row>
    <row r="695" spans="1:13" x14ac:dyDescent="0.2">
      <c r="A695" s="136" t="s">
        <v>1044</v>
      </c>
      <c r="B695" s="137">
        <v>10680</v>
      </c>
      <c r="C695" s="138">
        <v>13</v>
      </c>
      <c r="D695" s="140"/>
      <c r="E695" s="137">
        <v>10684</v>
      </c>
      <c r="F695" s="138">
        <v>65</v>
      </c>
      <c r="G695" s="140"/>
      <c r="H695" s="137"/>
      <c r="I695" s="138"/>
      <c r="J695" s="140"/>
      <c r="K695" s="137">
        <v>4</v>
      </c>
      <c r="L695" s="138">
        <v>52</v>
      </c>
      <c r="M695" s="140"/>
    </row>
    <row r="696" spans="1:13" x14ac:dyDescent="0.2">
      <c r="A696" s="136" t="s">
        <v>946</v>
      </c>
      <c r="B696" s="137"/>
      <c r="C696" s="138"/>
      <c r="D696" s="140"/>
      <c r="E696" s="137"/>
      <c r="F696" s="138"/>
      <c r="G696" s="140"/>
      <c r="H696" s="137"/>
      <c r="I696" s="138"/>
      <c r="J696" s="140"/>
      <c r="K696" s="137"/>
      <c r="L696" s="138"/>
      <c r="M696" s="140"/>
    </row>
    <row r="697" spans="1:13" x14ac:dyDescent="0.2">
      <c r="A697" s="136" t="s">
        <v>967</v>
      </c>
      <c r="B697" s="137">
        <v>20597</v>
      </c>
      <c r="C697" s="138">
        <v>75</v>
      </c>
      <c r="D697" s="140"/>
      <c r="E697" s="137">
        <v>14347</v>
      </c>
      <c r="F697" s="138"/>
      <c r="G697" s="140"/>
      <c r="H697" s="137">
        <v>6250</v>
      </c>
      <c r="I697" s="138">
        <v>75</v>
      </c>
      <c r="J697" s="140"/>
      <c r="K697" s="137"/>
      <c r="L697" s="138"/>
      <c r="M697" s="140"/>
    </row>
    <row r="698" spans="1:13" x14ac:dyDescent="0.2">
      <c r="A698" s="136" t="s">
        <v>968</v>
      </c>
      <c r="B698" s="137">
        <v>285047</v>
      </c>
      <c r="C698" s="138"/>
      <c r="D698" s="140"/>
      <c r="E698" s="137">
        <v>268586</v>
      </c>
      <c r="F698" s="141">
        <v>25</v>
      </c>
      <c r="G698" s="140"/>
      <c r="H698" s="137">
        <v>16460</v>
      </c>
      <c r="I698" s="138">
        <v>75</v>
      </c>
      <c r="J698" s="140"/>
      <c r="K698" s="137"/>
      <c r="L698" s="138"/>
      <c r="M698" s="140"/>
    </row>
    <row r="699" spans="1:13" x14ac:dyDescent="0.2">
      <c r="A699" s="136" t="s">
        <v>312</v>
      </c>
      <c r="B699" s="137"/>
      <c r="C699" s="138"/>
      <c r="D699" s="140"/>
      <c r="E699" s="137"/>
      <c r="F699" s="141"/>
      <c r="G699" s="140"/>
      <c r="H699" s="137"/>
      <c r="I699" s="138"/>
      <c r="J699" s="140"/>
      <c r="K699" s="137"/>
      <c r="L699" s="138"/>
      <c r="M699" s="140"/>
    </row>
    <row r="700" spans="1:13" x14ac:dyDescent="0.2">
      <c r="A700" s="136" t="s">
        <v>969</v>
      </c>
      <c r="B700" s="137"/>
      <c r="C700" s="141"/>
      <c r="D700" s="140"/>
      <c r="E700" s="137"/>
      <c r="F700" s="141"/>
      <c r="G700" s="140"/>
      <c r="H700" s="137"/>
      <c r="I700" s="138"/>
      <c r="J700" s="140"/>
      <c r="K700" s="137"/>
      <c r="L700" s="138"/>
      <c r="M700" s="140"/>
    </row>
    <row r="701" spans="1:13" x14ac:dyDescent="0.2">
      <c r="A701" s="136" t="s">
        <v>1062</v>
      </c>
      <c r="B701" s="137"/>
      <c r="C701" s="141"/>
      <c r="D701" s="140"/>
      <c r="E701" s="137"/>
      <c r="F701" s="141"/>
      <c r="G701" s="140"/>
      <c r="H701" s="137"/>
      <c r="I701" s="138"/>
      <c r="J701" s="140"/>
      <c r="K701" s="137"/>
      <c r="L701" s="138"/>
      <c r="M701" s="140"/>
    </row>
    <row r="702" spans="1:13" x14ac:dyDescent="0.2">
      <c r="A702" s="136" t="s">
        <v>970</v>
      </c>
      <c r="B702" s="137">
        <v>42446</v>
      </c>
      <c r="C702" s="141"/>
      <c r="D702" s="140"/>
      <c r="E702" s="137">
        <v>27654</v>
      </c>
      <c r="F702" s="141"/>
      <c r="G702" s="140"/>
      <c r="H702" s="137">
        <v>14792</v>
      </c>
      <c r="I702" s="138"/>
      <c r="J702" s="140"/>
      <c r="K702" s="137"/>
      <c r="L702" s="138"/>
      <c r="M702" s="140"/>
    </row>
    <row r="703" spans="1:13" x14ac:dyDescent="0.2">
      <c r="A703" s="136" t="s">
        <v>971</v>
      </c>
      <c r="B703" s="137">
        <v>7343</v>
      </c>
      <c r="C703" s="141">
        <v>25</v>
      </c>
      <c r="D703" s="140"/>
      <c r="E703" s="137">
        <v>6481</v>
      </c>
      <c r="F703" s="141">
        <v>75</v>
      </c>
      <c r="G703" s="140"/>
      <c r="H703" s="137">
        <v>861</v>
      </c>
      <c r="I703" s="138">
        <v>50</v>
      </c>
      <c r="J703" s="140"/>
      <c r="K703" s="137"/>
      <c r="L703" s="138"/>
      <c r="M703" s="140"/>
    </row>
    <row r="704" spans="1:13" x14ac:dyDescent="0.2">
      <c r="A704" s="136" t="s">
        <v>1046</v>
      </c>
      <c r="B704" s="137"/>
      <c r="C704" s="141"/>
      <c r="D704" s="140"/>
      <c r="E704" s="137"/>
      <c r="F704" s="141"/>
      <c r="G704" s="140"/>
      <c r="H704" s="137"/>
      <c r="I704" s="138"/>
      <c r="J704" s="140"/>
      <c r="K704" s="137"/>
      <c r="L704" s="138"/>
      <c r="M704" s="140"/>
    </row>
    <row r="705" spans="1:13" x14ac:dyDescent="0.2">
      <c r="A705" s="136" t="s">
        <v>973</v>
      </c>
      <c r="B705" s="137">
        <v>26053</v>
      </c>
      <c r="C705" s="141">
        <v>75</v>
      </c>
      <c r="D705" s="140"/>
      <c r="E705" s="137">
        <v>6712</v>
      </c>
      <c r="F705" s="141">
        <v>75</v>
      </c>
      <c r="G705" s="140"/>
      <c r="H705" s="137">
        <v>19341</v>
      </c>
      <c r="I705" s="138"/>
      <c r="J705" s="140"/>
      <c r="K705" s="137"/>
      <c r="L705" s="138"/>
      <c r="M705" s="140"/>
    </row>
    <row r="706" spans="1:13" x14ac:dyDescent="0.2">
      <c r="A706" s="136" t="s">
        <v>1047</v>
      </c>
      <c r="B706" s="137"/>
      <c r="C706" s="141"/>
      <c r="D706" s="140"/>
      <c r="E706" s="137"/>
      <c r="F706" s="141"/>
      <c r="G706" s="140"/>
      <c r="H706" s="137"/>
      <c r="I706" s="138"/>
      <c r="J706" s="140"/>
      <c r="K706" s="137"/>
      <c r="L706" s="138"/>
      <c r="M706" s="140"/>
    </row>
    <row r="707" spans="1:13" x14ac:dyDescent="0.2">
      <c r="A707" s="136" t="s">
        <v>974</v>
      </c>
      <c r="B707" s="137">
        <v>4500</v>
      </c>
      <c r="C707" s="141">
        <v>65</v>
      </c>
      <c r="D707" s="140"/>
      <c r="E707" s="137">
        <v>4046</v>
      </c>
      <c r="F707" s="141">
        <v>3</v>
      </c>
      <c r="G707" s="140"/>
      <c r="H707" s="137">
        <v>454</v>
      </c>
      <c r="I707" s="138">
        <v>62</v>
      </c>
      <c r="J707" s="140"/>
      <c r="K707" s="137"/>
      <c r="L707" s="138"/>
      <c r="M707" s="140"/>
    </row>
    <row r="708" spans="1:13" x14ac:dyDescent="0.2">
      <c r="A708" s="136" t="s">
        <v>975</v>
      </c>
      <c r="B708" s="137"/>
      <c r="C708" s="141"/>
      <c r="D708" s="140"/>
      <c r="E708" s="137"/>
      <c r="F708" s="141"/>
      <c r="G708" s="140"/>
      <c r="H708" s="137"/>
      <c r="I708" s="138"/>
      <c r="J708" s="140"/>
      <c r="K708" s="137"/>
      <c r="L708" s="138"/>
      <c r="M708" s="140"/>
    </row>
    <row r="709" spans="1:13" x14ac:dyDescent="0.2">
      <c r="A709" s="136" t="s">
        <v>313</v>
      </c>
      <c r="B709" s="137">
        <v>11664</v>
      </c>
      <c r="C709" s="141"/>
      <c r="D709" s="140"/>
      <c r="E709" s="137">
        <v>11204</v>
      </c>
      <c r="F709" s="141">
        <v>86</v>
      </c>
      <c r="G709" s="140"/>
      <c r="H709" s="137">
        <v>459</v>
      </c>
      <c r="I709" s="138">
        <v>14</v>
      </c>
      <c r="J709" s="140"/>
      <c r="K709" s="137"/>
      <c r="L709" s="138"/>
      <c r="M709" s="140"/>
    </row>
    <row r="710" spans="1:13" x14ac:dyDescent="0.2">
      <c r="A710" s="136" t="s">
        <v>976</v>
      </c>
      <c r="B710" s="137">
        <v>87361</v>
      </c>
      <c r="C710" s="141">
        <v>61</v>
      </c>
      <c r="D710" s="140"/>
      <c r="E710" s="137">
        <v>56155</v>
      </c>
      <c r="F710" s="141">
        <v>80</v>
      </c>
      <c r="G710" s="140"/>
      <c r="H710" s="137">
        <v>31205</v>
      </c>
      <c r="I710" s="138">
        <v>81</v>
      </c>
      <c r="J710" s="140"/>
      <c r="K710" s="137"/>
      <c r="L710" s="138"/>
      <c r="M710" s="140"/>
    </row>
    <row r="711" spans="1:13" x14ac:dyDescent="0.2">
      <c r="A711" s="136" t="s">
        <v>977</v>
      </c>
      <c r="B711" s="137">
        <v>84821</v>
      </c>
      <c r="C711" s="141">
        <v>36</v>
      </c>
      <c r="D711" s="140"/>
      <c r="E711" s="137">
        <v>79020</v>
      </c>
      <c r="F711" s="141">
        <v>82</v>
      </c>
      <c r="G711" s="140"/>
      <c r="H711" s="137">
        <v>5800</v>
      </c>
      <c r="I711" s="141">
        <v>54</v>
      </c>
      <c r="J711" s="140"/>
      <c r="K711" s="137"/>
      <c r="L711" s="138"/>
      <c r="M711" s="140"/>
    </row>
    <row r="712" spans="1:13" x14ac:dyDescent="0.2">
      <c r="A712" s="136" t="s">
        <v>978</v>
      </c>
      <c r="B712" s="137">
        <v>194432</v>
      </c>
      <c r="C712" s="141">
        <v>75</v>
      </c>
      <c r="D712" s="140"/>
      <c r="E712" s="137">
        <v>193557</v>
      </c>
      <c r="F712" s="141">
        <v>25</v>
      </c>
      <c r="G712" s="140"/>
      <c r="H712" s="137">
        <v>875</v>
      </c>
      <c r="I712" s="141">
        <v>50</v>
      </c>
      <c r="J712" s="140"/>
      <c r="K712" s="137"/>
      <c r="L712" s="138"/>
      <c r="M712" s="140"/>
    </row>
    <row r="713" spans="1:13" x14ac:dyDescent="0.2">
      <c r="A713" s="136" t="s">
        <v>979</v>
      </c>
      <c r="B713" s="137">
        <v>69289</v>
      </c>
      <c r="C713" s="141">
        <v>37</v>
      </c>
      <c r="D713" s="140"/>
      <c r="E713" s="137">
        <v>45404</v>
      </c>
      <c r="F713" s="141">
        <v>91</v>
      </c>
      <c r="G713" s="140"/>
      <c r="H713" s="137">
        <v>23884</v>
      </c>
      <c r="I713" s="141">
        <v>46</v>
      </c>
      <c r="J713" s="140"/>
      <c r="K713" s="137"/>
      <c r="L713" s="138"/>
      <c r="M713" s="140"/>
    </row>
    <row r="714" spans="1:13" x14ac:dyDescent="0.2">
      <c r="A714" s="136" t="s">
        <v>1050</v>
      </c>
      <c r="B714" s="137">
        <v>8996</v>
      </c>
      <c r="C714" s="141">
        <v>78</v>
      </c>
      <c r="D714" s="140"/>
      <c r="E714" s="137">
        <v>5565</v>
      </c>
      <c r="F714" s="141">
        <v>29</v>
      </c>
      <c r="G714" s="140"/>
      <c r="H714" s="137">
        <v>3431</v>
      </c>
      <c r="I714" s="141">
        <v>49</v>
      </c>
      <c r="J714" s="140"/>
      <c r="K714" s="137"/>
      <c r="L714" s="138"/>
      <c r="M714" s="140"/>
    </row>
    <row r="715" spans="1:13" x14ac:dyDescent="0.2">
      <c r="A715" s="136" t="s">
        <v>980</v>
      </c>
      <c r="B715" s="137">
        <v>17204</v>
      </c>
      <c r="C715" s="141">
        <v>83</v>
      </c>
      <c r="D715" s="140"/>
      <c r="E715" s="137">
        <v>16656</v>
      </c>
      <c r="F715" s="141">
        <v>58</v>
      </c>
      <c r="G715" s="140"/>
      <c r="H715" s="137">
        <v>548</v>
      </c>
      <c r="I715" s="141">
        <v>25</v>
      </c>
      <c r="J715" s="140"/>
      <c r="K715" s="137"/>
      <c r="L715" s="138"/>
      <c r="M715" s="140"/>
    </row>
    <row r="716" spans="1:13" x14ac:dyDescent="0.2">
      <c r="A716" s="136" t="s">
        <v>1051</v>
      </c>
      <c r="B716" s="137">
        <v>5136</v>
      </c>
      <c r="C716" s="141">
        <v>37</v>
      </c>
      <c r="D716" s="140"/>
      <c r="E716" s="137">
        <v>4956</v>
      </c>
      <c r="F716" s="141">
        <v>97</v>
      </c>
      <c r="G716" s="140"/>
      <c r="H716" s="137">
        <v>179</v>
      </c>
      <c r="I716" s="141">
        <v>40</v>
      </c>
      <c r="J716" s="140"/>
      <c r="K716" s="137"/>
      <c r="L716" s="138"/>
      <c r="M716" s="140"/>
    </row>
    <row r="717" spans="1:13" x14ac:dyDescent="0.2">
      <c r="A717" s="136" t="s">
        <v>1053</v>
      </c>
      <c r="B717" s="137">
        <v>27043</v>
      </c>
      <c r="C717" s="141">
        <v>42</v>
      </c>
      <c r="D717" s="140"/>
      <c r="E717" s="137">
        <v>25295</v>
      </c>
      <c r="F717" s="141">
        <v>24</v>
      </c>
      <c r="G717" s="140"/>
      <c r="H717" s="137">
        <v>1748</v>
      </c>
      <c r="I717" s="141">
        <v>18</v>
      </c>
      <c r="J717" s="140"/>
      <c r="K717" s="137"/>
      <c r="L717" s="138"/>
      <c r="M717" s="140"/>
    </row>
    <row r="718" spans="1:13" x14ac:dyDescent="0.2">
      <c r="A718" s="136" t="s">
        <v>1054</v>
      </c>
      <c r="B718" s="137">
        <v>22526</v>
      </c>
      <c r="C718" s="141">
        <v>25</v>
      </c>
      <c r="D718" s="140"/>
      <c r="E718" s="137">
        <v>19695</v>
      </c>
      <c r="F718" s="141">
        <v>75</v>
      </c>
      <c r="G718" s="140"/>
      <c r="H718" s="137">
        <v>2830</v>
      </c>
      <c r="I718" s="141">
        <v>50</v>
      </c>
      <c r="J718" s="140"/>
      <c r="K718" s="137"/>
      <c r="L718" s="138"/>
      <c r="M718" s="140"/>
    </row>
    <row r="719" spans="1:13" x14ac:dyDescent="0.2">
      <c r="A719" s="142" t="s">
        <v>434</v>
      </c>
      <c r="B719" s="143">
        <v>1067492</v>
      </c>
      <c r="C719" s="144">
        <v>82</v>
      </c>
      <c r="D719" s="145"/>
      <c r="E719" s="143">
        <v>870014</v>
      </c>
      <c r="F719" s="144">
        <v>23</v>
      </c>
      <c r="G719" s="145"/>
      <c r="H719" s="143">
        <v>197483</v>
      </c>
      <c r="I719" s="144">
        <v>11</v>
      </c>
      <c r="J719" s="145"/>
      <c r="K719" s="143">
        <v>4</v>
      </c>
      <c r="L719" s="144">
        <v>52</v>
      </c>
      <c r="M719" s="145"/>
    </row>
    <row r="720" spans="1:13" x14ac:dyDescent="0.2">
      <c r="A720" s="142"/>
      <c r="B720" s="146">
        <f t="shared" ref="B720:M720" si="20">+SUM(B694:B718)</f>
        <v>1067485</v>
      </c>
      <c r="C720" s="147">
        <f t="shared" si="20"/>
        <v>782</v>
      </c>
      <c r="D720" s="148">
        <f t="shared" si="20"/>
        <v>0</v>
      </c>
      <c r="E720" s="146">
        <f t="shared" si="20"/>
        <v>870005</v>
      </c>
      <c r="F720" s="147">
        <f t="shared" si="20"/>
        <v>923</v>
      </c>
      <c r="G720" s="148">
        <f t="shared" si="20"/>
        <v>0</v>
      </c>
      <c r="H720" s="146">
        <f t="shared" si="20"/>
        <v>197476</v>
      </c>
      <c r="I720" s="147">
        <f t="shared" si="20"/>
        <v>711</v>
      </c>
      <c r="J720" s="148">
        <f t="shared" si="20"/>
        <v>0</v>
      </c>
      <c r="K720" s="146">
        <f t="shared" si="20"/>
        <v>4</v>
      </c>
      <c r="L720" s="147">
        <f t="shared" si="20"/>
        <v>52</v>
      </c>
      <c r="M720" s="148">
        <f t="shared" si="20"/>
        <v>0</v>
      </c>
    </row>
    <row r="721" spans="1:13" ht="29.25" customHeight="1" x14ac:dyDescent="0.2">
      <c r="A721" s="188" t="s">
        <v>1063</v>
      </c>
      <c r="B721" s="189"/>
      <c r="C721" s="189"/>
      <c r="D721" s="189"/>
      <c r="E721" s="189"/>
      <c r="F721" s="189"/>
      <c r="G721" s="189"/>
      <c r="H721" s="189"/>
      <c r="I721" s="189"/>
      <c r="J721" s="189"/>
      <c r="K721" s="189"/>
      <c r="L721" s="189"/>
      <c r="M721" s="190"/>
    </row>
    <row r="726" spans="1:13" ht="19" x14ac:dyDescent="0.25">
      <c r="A726" s="126" t="s">
        <v>1064</v>
      </c>
      <c r="B726" s="163"/>
      <c r="C726" s="163"/>
      <c r="D726" s="163"/>
      <c r="E726" s="163"/>
      <c r="F726" s="163"/>
      <c r="G726" s="163"/>
      <c r="H726" s="163"/>
      <c r="I726" s="163"/>
      <c r="J726" s="163"/>
      <c r="K726" s="163"/>
      <c r="L726" s="163"/>
      <c r="M726" s="163"/>
    </row>
    <row r="727" spans="1:13" ht="16" x14ac:dyDescent="0.2">
      <c r="A727" s="170" t="s">
        <v>1065</v>
      </c>
      <c r="B727" s="171"/>
      <c r="C727" s="171"/>
      <c r="D727" s="171"/>
      <c r="E727" s="171"/>
      <c r="F727" s="171"/>
      <c r="G727" s="171"/>
      <c r="H727" s="171"/>
      <c r="I727" s="171"/>
      <c r="J727" s="171"/>
      <c r="K727" s="171"/>
      <c r="L727" s="171"/>
      <c r="M727" s="172"/>
    </row>
    <row r="728" spans="1:13" ht="32.25" customHeight="1" x14ac:dyDescent="0.2">
      <c r="A728" s="173" t="s">
        <v>1066</v>
      </c>
      <c r="B728" s="174"/>
      <c r="C728" s="174"/>
      <c r="D728" s="174"/>
      <c r="E728" s="174"/>
      <c r="F728" s="174"/>
      <c r="G728" s="174"/>
      <c r="H728" s="174"/>
      <c r="I728" s="174"/>
      <c r="J728" s="174"/>
      <c r="K728" s="174"/>
      <c r="L728" s="174"/>
      <c r="M728" s="175"/>
    </row>
    <row r="729" spans="1:13" x14ac:dyDescent="0.2">
      <c r="A729" s="129" t="s">
        <v>958</v>
      </c>
      <c r="B729" s="176" t="s">
        <v>1036</v>
      </c>
      <c r="C729" s="177"/>
      <c r="D729" s="177"/>
      <c r="E729" s="176" t="s">
        <v>1037</v>
      </c>
      <c r="F729" s="177"/>
      <c r="G729" s="177"/>
      <c r="H729" s="129" t="s">
        <v>1038</v>
      </c>
      <c r="I729" s="178"/>
      <c r="J729" s="178"/>
      <c r="K729" s="178"/>
      <c r="L729" s="178"/>
      <c r="M729" s="131"/>
    </row>
    <row r="730" spans="1:13" x14ac:dyDescent="0.2">
      <c r="A730" s="129"/>
      <c r="B730" s="179"/>
      <c r="C730" s="180"/>
      <c r="D730" s="180"/>
      <c r="E730" s="179"/>
      <c r="F730" s="180"/>
      <c r="G730" s="180"/>
      <c r="H730" s="134" t="s">
        <v>1039</v>
      </c>
      <c r="I730" s="181"/>
      <c r="J730" s="133"/>
      <c r="K730" s="182" t="s">
        <v>1040</v>
      </c>
      <c r="L730" s="183"/>
      <c r="M730" s="184"/>
    </row>
    <row r="731" spans="1:13" x14ac:dyDescent="0.2">
      <c r="A731" s="185"/>
      <c r="B731" s="186" t="s">
        <v>1041</v>
      </c>
      <c r="C731" s="177" t="s">
        <v>1042</v>
      </c>
      <c r="D731" s="187"/>
      <c r="E731" s="186" t="s">
        <v>1041</v>
      </c>
      <c r="F731" s="177" t="s">
        <v>1042</v>
      </c>
      <c r="G731" s="187"/>
      <c r="H731" s="186" t="s">
        <v>1041</v>
      </c>
      <c r="I731" s="177" t="s">
        <v>1042</v>
      </c>
      <c r="J731" s="187"/>
      <c r="K731" s="186" t="s">
        <v>1041</v>
      </c>
      <c r="L731" s="177" t="s">
        <v>1042</v>
      </c>
      <c r="M731" s="187"/>
    </row>
    <row r="732" spans="1:13" x14ac:dyDescent="0.2">
      <c r="A732" s="136" t="s">
        <v>966</v>
      </c>
      <c r="B732" s="137">
        <v>330511</v>
      </c>
      <c r="C732" s="138"/>
      <c r="D732" s="140"/>
      <c r="E732" s="137">
        <v>255287</v>
      </c>
      <c r="F732" s="138"/>
      <c r="G732" s="140"/>
      <c r="H732" s="137">
        <v>75224</v>
      </c>
      <c r="I732" s="138"/>
      <c r="J732" s="140"/>
      <c r="K732" s="137"/>
      <c r="L732" s="138"/>
      <c r="M732" s="140"/>
    </row>
    <row r="733" spans="1:13" x14ac:dyDescent="0.2">
      <c r="A733" s="136" t="s">
        <v>1044</v>
      </c>
      <c r="B733" s="137">
        <v>18029</v>
      </c>
      <c r="C733" s="138">
        <v>62</v>
      </c>
      <c r="D733" s="140"/>
      <c r="E733" s="137">
        <v>17465</v>
      </c>
      <c r="F733" s="138">
        <v>69</v>
      </c>
      <c r="G733" s="140"/>
      <c r="H733" s="137">
        <v>563</v>
      </c>
      <c r="I733" s="138">
        <v>93</v>
      </c>
      <c r="J733" s="140"/>
      <c r="K733" s="137"/>
      <c r="L733" s="138"/>
      <c r="M733" s="140"/>
    </row>
    <row r="734" spans="1:13" x14ac:dyDescent="0.2">
      <c r="A734" s="136" t="s">
        <v>946</v>
      </c>
      <c r="B734" s="137"/>
      <c r="C734" s="138"/>
      <c r="D734" s="140"/>
      <c r="E734" s="137"/>
      <c r="F734" s="138"/>
      <c r="G734" s="140"/>
      <c r="H734" s="137"/>
      <c r="I734" s="138"/>
      <c r="J734" s="140"/>
      <c r="K734" s="137"/>
      <c r="L734" s="138"/>
      <c r="M734" s="140"/>
    </row>
    <row r="735" spans="1:13" x14ac:dyDescent="0.2">
      <c r="A735" s="136" t="s">
        <v>967</v>
      </c>
      <c r="B735" s="137">
        <v>39732</v>
      </c>
      <c r="C735" s="138">
        <v>70</v>
      </c>
      <c r="D735" s="140"/>
      <c r="E735" s="137">
        <v>38756</v>
      </c>
      <c r="F735" s="138">
        <v>89</v>
      </c>
      <c r="G735" s="140"/>
      <c r="H735" s="137">
        <v>975</v>
      </c>
      <c r="I735" s="138">
        <v>81</v>
      </c>
      <c r="J735" s="140"/>
      <c r="K735" s="137"/>
      <c r="L735" s="138"/>
      <c r="M735" s="140"/>
    </row>
    <row r="736" spans="1:13" x14ac:dyDescent="0.2">
      <c r="A736" s="136" t="s">
        <v>968</v>
      </c>
      <c r="B736" s="137">
        <v>272045</v>
      </c>
      <c r="C736" s="138"/>
      <c r="D736" s="140"/>
      <c r="E736" s="137">
        <v>346806</v>
      </c>
      <c r="F736" s="141">
        <v>50</v>
      </c>
      <c r="G736" s="140"/>
      <c r="H736" s="137"/>
      <c r="I736" s="138"/>
      <c r="J736" s="140"/>
      <c r="K736" s="137">
        <v>74761</v>
      </c>
      <c r="L736" s="138">
        <v>50</v>
      </c>
      <c r="M736" s="140"/>
    </row>
    <row r="737" spans="1:13" x14ac:dyDescent="0.2">
      <c r="A737" s="136" t="s">
        <v>312</v>
      </c>
      <c r="B737" s="137"/>
      <c r="C737" s="138"/>
      <c r="D737" s="140"/>
      <c r="E737" s="137"/>
      <c r="F737" s="141"/>
      <c r="G737" s="140"/>
      <c r="H737" s="137"/>
      <c r="I737" s="138"/>
      <c r="J737" s="140"/>
      <c r="K737" s="137"/>
      <c r="L737" s="138"/>
      <c r="M737" s="140"/>
    </row>
    <row r="738" spans="1:13" x14ac:dyDescent="0.2">
      <c r="A738" s="136" t="s">
        <v>969</v>
      </c>
      <c r="B738" s="137"/>
      <c r="C738" s="141"/>
      <c r="D738" s="140"/>
      <c r="E738" s="137"/>
      <c r="F738" s="141"/>
      <c r="G738" s="140"/>
      <c r="H738" s="137"/>
      <c r="I738" s="138"/>
      <c r="J738" s="140"/>
      <c r="K738" s="137"/>
      <c r="L738" s="138"/>
      <c r="M738" s="140"/>
    </row>
    <row r="739" spans="1:13" x14ac:dyDescent="0.2">
      <c r="A739" s="136" t="s">
        <v>1062</v>
      </c>
      <c r="B739" s="137">
        <v>6451</v>
      </c>
      <c r="C739" s="141">
        <v>57</v>
      </c>
      <c r="D739" s="140"/>
      <c r="E739" s="137">
        <v>3728</v>
      </c>
      <c r="F739" s="141">
        <v>7</v>
      </c>
      <c r="G739" s="140"/>
      <c r="H739" s="137">
        <v>2723</v>
      </c>
      <c r="I739" s="138">
        <v>50</v>
      </c>
      <c r="J739" s="140"/>
      <c r="K739" s="137"/>
      <c r="L739" s="138"/>
      <c r="M739" s="140"/>
    </row>
    <row r="740" spans="1:13" x14ac:dyDescent="0.2">
      <c r="A740" s="136" t="s">
        <v>970</v>
      </c>
      <c r="B740" s="137">
        <v>14566</v>
      </c>
      <c r="C740" s="141"/>
      <c r="D740" s="140"/>
      <c r="E740" s="137">
        <v>13441</v>
      </c>
      <c r="F740" s="141">
        <v>25</v>
      </c>
      <c r="G740" s="140"/>
      <c r="H740" s="137">
        <v>1124</v>
      </c>
      <c r="I740" s="138">
        <v>75</v>
      </c>
      <c r="J740" s="140"/>
      <c r="K740" s="137"/>
      <c r="L740" s="138"/>
      <c r="M740" s="140"/>
    </row>
    <row r="741" spans="1:13" x14ac:dyDescent="0.2">
      <c r="A741" s="136" t="s">
        <v>971</v>
      </c>
      <c r="B741" s="137">
        <v>103625</v>
      </c>
      <c r="C741" s="141">
        <v>41</v>
      </c>
      <c r="D741" s="140"/>
      <c r="E741" s="137">
        <v>111545</v>
      </c>
      <c r="F741" s="141">
        <v>20</v>
      </c>
      <c r="G741" s="140"/>
      <c r="H741" s="137"/>
      <c r="I741" s="138"/>
      <c r="J741" s="140"/>
      <c r="K741" s="137">
        <v>7919</v>
      </c>
      <c r="L741" s="138">
        <v>79</v>
      </c>
      <c r="M741" s="140"/>
    </row>
    <row r="742" spans="1:13" x14ac:dyDescent="0.2">
      <c r="A742" s="136" t="s">
        <v>1046</v>
      </c>
      <c r="B742" s="137"/>
      <c r="C742" s="141"/>
      <c r="D742" s="140"/>
      <c r="E742" s="137"/>
      <c r="F742" s="141"/>
      <c r="G742" s="140"/>
      <c r="H742" s="137"/>
      <c r="I742" s="138"/>
      <c r="J742" s="140"/>
      <c r="K742" s="137"/>
      <c r="L742" s="138"/>
      <c r="M742" s="140"/>
    </row>
    <row r="743" spans="1:13" x14ac:dyDescent="0.2">
      <c r="A743" s="136" t="s">
        <v>973</v>
      </c>
      <c r="B743" s="137">
        <v>127545</v>
      </c>
      <c r="C743" s="141">
        <v>50</v>
      </c>
      <c r="D743" s="140"/>
      <c r="E743" s="137">
        <v>77167</v>
      </c>
      <c r="F743" s="141">
        <v>50</v>
      </c>
      <c r="G743" s="140"/>
      <c r="H743" s="137">
        <v>50378</v>
      </c>
      <c r="I743" s="138"/>
      <c r="J743" s="140"/>
      <c r="K743" s="137"/>
      <c r="L743" s="138"/>
      <c r="M743" s="140"/>
    </row>
    <row r="744" spans="1:13" x14ac:dyDescent="0.2">
      <c r="A744" s="136" t="s">
        <v>1047</v>
      </c>
      <c r="B744" s="137"/>
      <c r="C744" s="141"/>
      <c r="D744" s="140"/>
      <c r="E744" s="137"/>
      <c r="F744" s="141"/>
      <c r="G744" s="140"/>
      <c r="H744" s="137"/>
      <c r="I744" s="138"/>
      <c r="J744" s="140"/>
      <c r="K744" s="137"/>
      <c r="L744" s="138"/>
      <c r="M744" s="140"/>
    </row>
    <row r="745" spans="1:13" x14ac:dyDescent="0.2">
      <c r="A745" s="136" t="s">
        <v>974</v>
      </c>
      <c r="B745" s="137">
        <v>145841</v>
      </c>
      <c r="C745" s="141">
        <v>12</v>
      </c>
      <c r="D745" s="140"/>
      <c r="E745" s="137">
        <v>133510</v>
      </c>
      <c r="F745" s="141">
        <v>73</v>
      </c>
      <c r="G745" s="140"/>
      <c r="H745" s="137">
        <v>12330</v>
      </c>
      <c r="I745" s="138">
        <v>39</v>
      </c>
      <c r="J745" s="140"/>
      <c r="K745" s="137"/>
      <c r="L745" s="138"/>
      <c r="M745" s="140"/>
    </row>
    <row r="746" spans="1:13" x14ac:dyDescent="0.2">
      <c r="A746" s="136" t="s">
        <v>975</v>
      </c>
      <c r="B746" s="137"/>
      <c r="C746" s="141"/>
      <c r="D746" s="140"/>
      <c r="E746" s="137"/>
      <c r="F746" s="141"/>
      <c r="G746" s="140"/>
      <c r="H746" s="137"/>
      <c r="I746" s="138"/>
      <c r="J746" s="140"/>
      <c r="K746" s="137"/>
      <c r="L746" s="138"/>
      <c r="M746" s="140"/>
    </row>
    <row r="747" spans="1:13" x14ac:dyDescent="0.2">
      <c r="A747" s="136" t="s">
        <v>313</v>
      </c>
      <c r="B747" s="137">
        <v>2351</v>
      </c>
      <c r="C747" s="141"/>
      <c r="D747" s="140"/>
      <c r="E747" s="137">
        <v>1865</v>
      </c>
      <c r="F747" s="141">
        <v>3</v>
      </c>
      <c r="G747" s="140"/>
      <c r="H747" s="137">
        <v>485</v>
      </c>
      <c r="I747" s="138">
        <v>97</v>
      </c>
      <c r="J747" s="140"/>
      <c r="K747" s="137"/>
      <c r="L747" s="138"/>
      <c r="M747" s="140"/>
    </row>
    <row r="748" spans="1:13" x14ac:dyDescent="0.2">
      <c r="A748" s="136" t="s">
        <v>976</v>
      </c>
      <c r="B748" s="137">
        <v>66882</v>
      </c>
      <c r="C748" s="141">
        <v>50</v>
      </c>
      <c r="D748" s="140"/>
      <c r="E748" s="137">
        <v>59374</v>
      </c>
      <c r="F748" s="141">
        <v>30</v>
      </c>
      <c r="G748" s="140"/>
      <c r="H748" s="137">
        <v>7508</v>
      </c>
      <c r="I748" s="138">
        <v>20</v>
      </c>
      <c r="J748" s="140"/>
      <c r="K748" s="137"/>
      <c r="L748" s="138"/>
      <c r="M748" s="140"/>
    </row>
    <row r="749" spans="1:13" x14ac:dyDescent="0.2">
      <c r="A749" s="136" t="s">
        <v>977</v>
      </c>
      <c r="B749" s="137">
        <v>33991</v>
      </c>
      <c r="C749" s="141">
        <v>75</v>
      </c>
      <c r="D749" s="140"/>
      <c r="E749" s="137">
        <v>31403</v>
      </c>
      <c r="F749" s="141">
        <v>48</v>
      </c>
      <c r="G749" s="140"/>
      <c r="H749" s="137">
        <v>2588</v>
      </c>
      <c r="I749" s="141">
        <v>27</v>
      </c>
      <c r="J749" s="140"/>
      <c r="K749" s="137"/>
      <c r="L749" s="138"/>
      <c r="M749" s="140"/>
    </row>
    <row r="750" spans="1:13" x14ac:dyDescent="0.2">
      <c r="A750" s="136" t="s">
        <v>978</v>
      </c>
      <c r="B750" s="137"/>
      <c r="C750" s="141"/>
      <c r="D750" s="140"/>
      <c r="E750" s="137"/>
      <c r="F750" s="141"/>
      <c r="G750" s="140"/>
      <c r="H750" s="137"/>
      <c r="I750" s="138"/>
      <c r="J750" s="140"/>
      <c r="K750" s="137"/>
      <c r="L750" s="138"/>
      <c r="M750" s="140"/>
    </row>
    <row r="751" spans="1:13" x14ac:dyDescent="0.2">
      <c r="A751" s="136" t="s">
        <v>979</v>
      </c>
      <c r="B751" s="137">
        <v>140579</v>
      </c>
      <c r="C751" s="141">
        <v>19</v>
      </c>
      <c r="D751" s="140"/>
      <c r="E751" s="137">
        <v>112648</v>
      </c>
      <c r="F751" s="141">
        <v>41</v>
      </c>
      <c r="G751" s="140"/>
      <c r="H751" s="137">
        <v>27930</v>
      </c>
      <c r="I751" s="141">
        <v>78</v>
      </c>
      <c r="J751" s="140"/>
      <c r="K751" s="137"/>
      <c r="L751" s="138"/>
      <c r="M751" s="140"/>
    </row>
    <row r="752" spans="1:13" x14ac:dyDescent="0.2">
      <c r="A752" s="136" t="s">
        <v>1050</v>
      </c>
      <c r="B752" s="137">
        <v>123325</v>
      </c>
      <c r="C752" s="141"/>
      <c r="D752" s="140"/>
      <c r="E752" s="137">
        <v>110137</v>
      </c>
      <c r="F752" s="141">
        <v>53</v>
      </c>
      <c r="G752" s="140"/>
      <c r="H752" s="137">
        <v>13187</v>
      </c>
      <c r="I752" s="141">
        <v>47</v>
      </c>
      <c r="J752" s="140"/>
      <c r="K752" s="137"/>
      <c r="L752" s="138"/>
      <c r="M752" s="140"/>
    </row>
    <row r="753" spans="1:13" x14ac:dyDescent="0.2">
      <c r="A753" s="136" t="s">
        <v>980</v>
      </c>
      <c r="B753" s="137">
        <v>127755</v>
      </c>
      <c r="C753" s="141">
        <v>64</v>
      </c>
      <c r="D753" s="140"/>
      <c r="E753" s="137">
        <v>102668</v>
      </c>
      <c r="F753" s="141">
        <v>50</v>
      </c>
      <c r="G753" s="140"/>
      <c r="H753" s="137">
        <v>25087</v>
      </c>
      <c r="I753" s="141">
        <v>14</v>
      </c>
      <c r="J753" s="140"/>
      <c r="K753" s="137"/>
      <c r="L753" s="138"/>
      <c r="M753" s="140"/>
    </row>
    <row r="754" spans="1:13" x14ac:dyDescent="0.2">
      <c r="A754" s="136" t="s">
        <v>1051</v>
      </c>
      <c r="B754" s="137">
        <v>17504</v>
      </c>
      <c r="C754" s="141"/>
      <c r="D754" s="140"/>
      <c r="E754" s="137">
        <v>15802</v>
      </c>
      <c r="F754" s="141">
        <v>25</v>
      </c>
      <c r="G754" s="140"/>
      <c r="H754" s="137">
        <v>1701</v>
      </c>
      <c r="I754" s="141">
        <v>75</v>
      </c>
      <c r="J754" s="140"/>
      <c r="K754" s="137"/>
      <c r="L754" s="138"/>
      <c r="M754" s="140"/>
    </row>
    <row r="755" spans="1:13" x14ac:dyDescent="0.2">
      <c r="A755" s="136" t="s">
        <v>1053</v>
      </c>
      <c r="B755" s="137">
        <v>86284</v>
      </c>
      <c r="C755" s="141">
        <v>75</v>
      </c>
      <c r="D755" s="140"/>
      <c r="E755" s="137">
        <v>91227</v>
      </c>
      <c r="F755" s="141">
        <v>50</v>
      </c>
      <c r="G755" s="140"/>
      <c r="H755" s="137"/>
      <c r="I755" s="138"/>
      <c r="J755" s="140"/>
      <c r="K755" s="137">
        <v>4942</v>
      </c>
      <c r="L755" s="138">
        <v>75</v>
      </c>
      <c r="M755" s="140"/>
    </row>
    <row r="756" spans="1:13" x14ac:dyDescent="0.2">
      <c r="A756" s="136" t="s">
        <v>1054</v>
      </c>
      <c r="B756" s="137"/>
      <c r="C756" s="141"/>
      <c r="D756" s="140"/>
      <c r="E756" s="137"/>
      <c r="F756" s="141"/>
      <c r="G756" s="140"/>
      <c r="H756" s="137"/>
      <c r="I756" s="138"/>
      <c r="J756" s="140"/>
      <c r="K756" s="137"/>
      <c r="L756" s="138"/>
      <c r="M756" s="140"/>
    </row>
    <row r="757" spans="1:13" x14ac:dyDescent="0.2">
      <c r="A757" s="142" t="s">
        <v>434</v>
      </c>
      <c r="B757" s="143">
        <v>1657021</v>
      </c>
      <c r="C757" s="144">
        <v>75</v>
      </c>
      <c r="D757" s="145"/>
      <c r="E757" s="143">
        <v>1522835</v>
      </c>
      <c r="F757" s="144">
        <v>83</v>
      </c>
      <c r="G757" s="145"/>
      <c r="H757" s="143">
        <v>221809</v>
      </c>
      <c r="I757" s="144">
        <v>96</v>
      </c>
      <c r="J757" s="145"/>
      <c r="K757" s="143">
        <v>87624</v>
      </c>
      <c r="L757" s="144">
        <v>4</v>
      </c>
      <c r="M757" s="145"/>
    </row>
    <row r="758" spans="1:13" x14ac:dyDescent="0.2">
      <c r="A758" s="142"/>
      <c r="B758" s="146">
        <f t="shared" ref="B758:M758" si="21">+SUM(B732:B756)</f>
        <v>1657016</v>
      </c>
      <c r="C758" s="147">
        <f t="shared" si="21"/>
        <v>575</v>
      </c>
      <c r="D758" s="148">
        <f t="shared" si="21"/>
        <v>0</v>
      </c>
      <c r="E758" s="146">
        <f t="shared" si="21"/>
        <v>1522829</v>
      </c>
      <c r="F758" s="147">
        <f t="shared" si="21"/>
        <v>683</v>
      </c>
      <c r="G758" s="148">
        <f t="shared" si="21"/>
        <v>0</v>
      </c>
      <c r="H758" s="146">
        <f t="shared" si="21"/>
        <v>221803</v>
      </c>
      <c r="I758" s="147">
        <f t="shared" si="21"/>
        <v>696</v>
      </c>
      <c r="J758" s="148">
        <f t="shared" si="21"/>
        <v>0</v>
      </c>
      <c r="K758" s="146">
        <f t="shared" si="21"/>
        <v>87622</v>
      </c>
      <c r="L758" s="147">
        <f t="shared" si="21"/>
        <v>204</v>
      </c>
      <c r="M758" s="148">
        <f t="shared" si="21"/>
        <v>0</v>
      </c>
    </row>
    <row r="759" spans="1:13" ht="29.25" customHeight="1" x14ac:dyDescent="0.2">
      <c r="A759" s="188" t="s">
        <v>1067</v>
      </c>
      <c r="B759" s="189"/>
      <c r="C759" s="189"/>
      <c r="D759" s="189"/>
      <c r="E759" s="189"/>
      <c r="F759" s="189"/>
      <c r="G759" s="189"/>
      <c r="H759" s="189"/>
      <c r="I759" s="189"/>
      <c r="J759" s="189"/>
      <c r="K759" s="189"/>
      <c r="L759" s="189"/>
      <c r="M759" s="190"/>
    </row>
    <row r="764" spans="1:13" ht="19" x14ac:dyDescent="0.25">
      <c r="A764" s="126" t="s">
        <v>1068</v>
      </c>
      <c r="B764" s="163"/>
      <c r="C764" s="163"/>
      <c r="D764" s="163"/>
      <c r="E764" s="163"/>
      <c r="F764" s="163"/>
      <c r="G764" s="163"/>
      <c r="H764" s="163"/>
      <c r="I764" s="163"/>
      <c r="J764" s="163"/>
      <c r="K764" s="163"/>
      <c r="L764" s="163"/>
      <c r="M764" s="163"/>
    </row>
    <row r="765" spans="1:13" ht="16" x14ac:dyDescent="0.2">
      <c r="A765" s="170" t="s">
        <v>1069</v>
      </c>
      <c r="B765" s="171"/>
      <c r="C765" s="171"/>
      <c r="D765" s="171"/>
      <c r="E765" s="171"/>
      <c r="F765" s="171"/>
      <c r="G765" s="171"/>
      <c r="H765" s="171"/>
      <c r="I765" s="171"/>
      <c r="J765" s="171"/>
      <c r="K765" s="171"/>
      <c r="L765" s="171"/>
      <c r="M765" s="172"/>
    </row>
    <row r="766" spans="1:13" ht="27" customHeight="1" x14ac:dyDescent="0.2">
      <c r="A766" s="173" t="s">
        <v>1070</v>
      </c>
      <c r="B766" s="174"/>
      <c r="C766" s="174"/>
      <c r="D766" s="174"/>
      <c r="E766" s="174"/>
      <c r="F766" s="174"/>
      <c r="G766" s="174"/>
      <c r="H766" s="174"/>
      <c r="I766" s="174"/>
      <c r="J766" s="174"/>
      <c r="K766" s="174"/>
      <c r="L766" s="174"/>
      <c r="M766" s="175"/>
    </row>
    <row r="767" spans="1:13" x14ac:dyDescent="0.2">
      <c r="A767" s="129" t="s">
        <v>958</v>
      </c>
      <c r="B767" s="176" t="s">
        <v>1036</v>
      </c>
      <c r="C767" s="177"/>
      <c r="D767" s="177"/>
      <c r="E767" s="176" t="s">
        <v>1037</v>
      </c>
      <c r="F767" s="177"/>
      <c r="G767" s="177"/>
      <c r="H767" s="129" t="s">
        <v>1038</v>
      </c>
      <c r="I767" s="178"/>
      <c r="J767" s="178"/>
      <c r="K767" s="178"/>
      <c r="L767" s="178"/>
      <c r="M767" s="131"/>
    </row>
    <row r="768" spans="1:13" x14ac:dyDescent="0.2">
      <c r="A768" s="129"/>
      <c r="B768" s="179"/>
      <c r="C768" s="180"/>
      <c r="D768" s="180"/>
      <c r="E768" s="179"/>
      <c r="F768" s="180"/>
      <c r="G768" s="180"/>
      <c r="H768" s="134" t="s">
        <v>1039</v>
      </c>
      <c r="I768" s="181"/>
      <c r="J768" s="133"/>
      <c r="K768" s="182" t="s">
        <v>1040</v>
      </c>
      <c r="L768" s="183"/>
      <c r="M768" s="184"/>
    </row>
    <row r="769" spans="1:13" x14ac:dyDescent="0.2">
      <c r="A769" s="185"/>
      <c r="B769" s="186" t="s">
        <v>1041</v>
      </c>
      <c r="C769" s="177" t="s">
        <v>1042</v>
      </c>
      <c r="D769" s="187"/>
      <c r="E769" s="186" t="s">
        <v>1041</v>
      </c>
      <c r="F769" s="177" t="s">
        <v>1042</v>
      </c>
      <c r="G769" s="187"/>
      <c r="H769" s="186" t="s">
        <v>1041</v>
      </c>
      <c r="I769" s="177" t="s">
        <v>1042</v>
      </c>
      <c r="J769" s="187"/>
      <c r="K769" s="186" t="s">
        <v>1041</v>
      </c>
      <c r="L769" s="177" t="s">
        <v>1042</v>
      </c>
      <c r="M769" s="187"/>
    </row>
    <row r="770" spans="1:13" x14ac:dyDescent="0.2">
      <c r="A770" s="136" t="s">
        <v>966</v>
      </c>
      <c r="B770" s="137">
        <v>24080</v>
      </c>
      <c r="C770" s="138">
        <v>87</v>
      </c>
      <c r="D770" s="140"/>
      <c r="E770" s="137">
        <v>18088</v>
      </c>
      <c r="F770" s="138">
        <v>37</v>
      </c>
      <c r="G770" s="140"/>
      <c r="H770" s="137">
        <v>5992</v>
      </c>
      <c r="I770" s="138">
        <v>50</v>
      </c>
      <c r="J770" s="140"/>
      <c r="K770" s="137"/>
      <c r="L770" s="138"/>
      <c r="M770" s="140"/>
    </row>
    <row r="771" spans="1:13" x14ac:dyDescent="0.2">
      <c r="A771" s="136" t="s">
        <v>1044</v>
      </c>
      <c r="B771" s="137"/>
      <c r="C771" s="138"/>
      <c r="D771" s="140"/>
      <c r="E771" s="137"/>
      <c r="F771" s="138"/>
      <c r="G771" s="140"/>
      <c r="H771" s="137"/>
      <c r="I771" s="138"/>
      <c r="J771" s="140"/>
      <c r="K771" s="137"/>
      <c r="L771" s="138"/>
      <c r="M771" s="140"/>
    </row>
    <row r="772" spans="1:13" x14ac:dyDescent="0.2">
      <c r="A772" s="136" t="s">
        <v>946</v>
      </c>
      <c r="B772" s="137">
        <v>58745</v>
      </c>
      <c r="C772" s="138">
        <v>47</v>
      </c>
      <c r="D772" s="140"/>
      <c r="E772" s="137">
        <v>50913</v>
      </c>
      <c r="F772" s="138">
        <v>7</v>
      </c>
      <c r="G772" s="140"/>
      <c r="H772" s="137">
        <v>7832</v>
      </c>
      <c r="I772" s="138">
        <v>39</v>
      </c>
      <c r="J772" s="140"/>
      <c r="K772" s="137"/>
      <c r="L772" s="138"/>
      <c r="M772" s="140"/>
    </row>
    <row r="773" spans="1:13" x14ac:dyDescent="0.2">
      <c r="A773" s="136" t="s">
        <v>967</v>
      </c>
      <c r="B773" s="137">
        <v>3646</v>
      </c>
      <c r="C773" s="138">
        <v>40</v>
      </c>
      <c r="D773" s="140"/>
      <c r="E773" s="137">
        <v>3646</v>
      </c>
      <c r="F773" s="138">
        <v>40</v>
      </c>
      <c r="G773" s="140"/>
      <c r="H773" s="137"/>
      <c r="I773" s="138"/>
      <c r="J773" s="140"/>
      <c r="K773" s="137"/>
      <c r="L773" s="138"/>
      <c r="M773" s="140"/>
    </row>
    <row r="774" spans="1:13" x14ac:dyDescent="0.2">
      <c r="A774" s="136" t="s">
        <v>968</v>
      </c>
      <c r="B774" s="137">
        <v>28557</v>
      </c>
      <c r="C774" s="141">
        <v>50</v>
      </c>
      <c r="D774" s="140"/>
      <c r="E774" s="137">
        <v>26711</v>
      </c>
      <c r="F774" s="141"/>
      <c r="G774" s="140"/>
      <c r="H774" s="137">
        <v>1846</v>
      </c>
      <c r="I774" s="138">
        <v>50</v>
      </c>
      <c r="J774" s="140"/>
      <c r="K774" s="137"/>
      <c r="L774" s="138"/>
      <c r="M774" s="140"/>
    </row>
    <row r="775" spans="1:13" x14ac:dyDescent="0.2">
      <c r="A775" s="136" t="s">
        <v>312</v>
      </c>
      <c r="B775" s="137"/>
      <c r="C775" s="138"/>
      <c r="D775" s="140"/>
      <c r="E775" s="137"/>
      <c r="F775" s="141"/>
      <c r="G775" s="140"/>
      <c r="H775" s="137"/>
      <c r="I775" s="138"/>
      <c r="J775" s="140"/>
      <c r="K775" s="137"/>
      <c r="L775" s="138"/>
      <c r="M775" s="140"/>
    </row>
    <row r="776" spans="1:13" x14ac:dyDescent="0.2">
      <c r="A776" s="136" t="s">
        <v>969</v>
      </c>
      <c r="B776" s="137">
        <v>1663</v>
      </c>
      <c r="C776" s="141">
        <v>25</v>
      </c>
      <c r="D776" s="140"/>
      <c r="E776" s="137">
        <v>1659</v>
      </c>
      <c r="F776" s="141">
        <v>36</v>
      </c>
      <c r="G776" s="140"/>
      <c r="H776" s="137">
        <v>3</v>
      </c>
      <c r="I776" s="138">
        <v>89</v>
      </c>
      <c r="J776" s="140"/>
      <c r="K776" s="137"/>
      <c r="L776" s="138"/>
      <c r="M776" s="140"/>
    </row>
    <row r="777" spans="1:13" x14ac:dyDescent="0.2">
      <c r="A777" s="136" t="s">
        <v>970</v>
      </c>
      <c r="B777" s="137">
        <v>9948</v>
      </c>
      <c r="C777" s="141">
        <v>50</v>
      </c>
      <c r="D777" s="140"/>
      <c r="E777" s="137">
        <v>8024</v>
      </c>
      <c r="F777" s="141">
        <v>25</v>
      </c>
      <c r="G777" s="140"/>
      <c r="H777" s="137">
        <v>1924</v>
      </c>
      <c r="I777" s="141">
        <v>25</v>
      </c>
      <c r="J777" s="140"/>
      <c r="K777" s="137"/>
      <c r="L777" s="138"/>
      <c r="M777" s="140"/>
    </row>
    <row r="778" spans="1:13" x14ac:dyDescent="0.2">
      <c r="A778" s="136" t="s">
        <v>971</v>
      </c>
      <c r="B778" s="137">
        <v>7391</v>
      </c>
      <c r="C778" s="141">
        <v>50</v>
      </c>
      <c r="D778" s="140"/>
      <c r="E778" s="137">
        <v>5118</v>
      </c>
      <c r="F778" s="141">
        <v>25</v>
      </c>
      <c r="G778" s="140"/>
      <c r="H778" s="137">
        <v>2273</v>
      </c>
      <c r="I778" s="141">
        <v>25</v>
      </c>
      <c r="J778" s="140"/>
      <c r="K778" s="137"/>
      <c r="L778" s="138"/>
      <c r="M778" s="140"/>
    </row>
    <row r="779" spans="1:13" x14ac:dyDescent="0.2">
      <c r="A779" s="136" t="s">
        <v>1046</v>
      </c>
      <c r="B779" s="137">
        <v>5583</v>
      </c>
      <c r="C779" s="141">
        <v>50</v>
      </c>
      <c r="D779" s="140"/>
      <c r="E779" s="137">
        <v>12313</v>
      </c>
      <c r="F779" s="141"/>
      <c r="G779" s="140"/>
      <c r="H779" s="137"/>
      <c r="I779" s="138"/>
      <c r="J779" s="140"/>
      <c r="K779" s="137">
        <v>6729</v>
      </c>
      <c r="L779" s="138">
        <v>50</v>
      </c>
      <c r="M779" s="140"/>
    </row>
    <row r="780" spans="1:13" x14ac:dyDescent="0.2">
      <c r="A780" s="136" t="s">
        <v>973</v>
      </c>
      <c r="B780" s="137">
        <v>118</v>
      </c>
      <c r="C780" s="141">
        <v>50</v>
      </c>
      <c r="D780" s="140"/>
      <c r="E780" s="137">
        <v>286</v>
      </c>
      <c r="F780" s="141">
        <v>50</v>
      </c>
      <c r="G780" s="140"/>
      <c r="H780" s="137"/>
      <c r="I780" s="138"/>
      <c r="J780" s="140"/>
      <c r="K780" s="137">
        <v>168</v>
      </c>
      <c r="L780" s="138"/>
      <c r="M780" s="140"/>
    </row>
    <row r="781" spans="1:13" x14ac:dyDescent="0.2">
      <c r="A781" s="136" t="s">
        <v>974</v>
      </c>
      <c r="B781" s="137">
        <v>871</v>
      </c>
      <c r="C781" s="141">
        <v>75</v>
      </c>
      <c r="D781" s="140"/>
      <c r="E781" s="137">
        <v>446</v>
      </c>
      <c r="F781" s="141"/>
      <c r="G781" s="140"/>
      <c r="H781" s="137">
        <v>425</v>
      </c>
      <c r="I781" s="141">
        <v>75</v>
      </c>
      <c r="J781" s="140"/>
      <c r="K781" s="137"/>
      <c r="L781" s="138"/>
      <c r="M781" s="140"/>
    </row>
    <row r="782" spans="1:13" x14ac:dyDescent="0.2">
      <c r="A782" s="136" t="s">
        <v>975</v>
      </c>
      <c r="B782" s="137">
        <v>16460</v>
      </c>
      <c r="C782" s="141"/>
      <c r="D782" s="140"/>
      <c r="E782" s="137">
        <v>16371</v>
      </c>
      <c r="F782" s="141">
        <v>81</v>
      </c>
      <c r="G782" s="140"/>
      <c r="H782" s="137">
        <v>88</v>
      </c>
      <c r="I782" s="141">
        <v>19</v>
      </c>
      <c r="J782" s="140"/>
      <c r="K782" s="137"/>
      <c r="L782" s="138"/>
      <c r="M782" s="140"/>
    </row>
    <row r="783" spans="1:13" x14ac:dyDescent="0.2">
      <c r="A783" s="136" t="s">
        <v>313</v>
      </c>
      <c r="B783" s="137">
        <v>6574</v>
      </c>
      <c r="C783" s="141">
        <v>75</v>
      </c>
      <c r="D783" s="140"/>
      <c r="E783" s="137">
        <v>4291</v>
      </c>
      <c r="F783" s="141">
        <v>75</v>
      </c>
      <c r="G783" s="140"/>
      <c r="H783" s="137">
        <v>2283</v>
      </c>
      <c r="I783" s="138"/>
      <c r="J783" s="140"/>
      <c r="K783" s="137"/>
      <c r="L783" s="138"/>
      <c r="M783" s="140"/>
    </row>
    <row r="784" spans="1:13" x14ac:dyDescent="0.2">
      <c r="A784" s="136" t="s">
        <v>976</v>
      </c>
      <c r="B784" s="137">
        <v>758</v>
      </c>
      <c r="C784" s="141"/>
      <c r="D784" s="140"/>
      <c r="E784" s="137"/>
      <c r="F784" s="141"/>
      <c r="G784" s="140"/>
      <c r="H784" s="137">
        <v>758</v>
      </c>
      <c r="I784" s="138"/>
      <c r="J784" s="140"/>
      <c r="K784" s="137"/>
      <c r="L784" s="138"/>
      <c r="M784" s="140"/>
    </row>
    <row r="785" spans="1:13" x14ac:dyDescent="0.2">
      <c r="A785" s="136" t="s">
        <v>977</v>
      </c>
      <c r="B785" s="137">
        <v>7310</v>
      </c>
      <c r="C785" s="141">
        <v>25</v>
      </c>
      <c r="D785" s="140"/>
      <c r="E785" s="137">
        <v>8326</v>
      </c>
      <c r="F785" s="141">
        <v>25</v>
      </c>
      <c r="G785" s="140"/>
      <c r="H785" s="137"/>
      <c r="I785" s="141"/>
      <c r="J785" s="140"/>
      <c r="K785" s="137">
        <v>1016</v>
      </c>
      <c r="L785" s="138"/>
      <c r="M785" s="140"/>
    </row>
    <row r="786" spans="1:13" x14ac:dyDescent="0.2">
      <c r="A786" s="136" t="s">
        <v>978</v>
      </c>
      <c r="B786" s="137">
        <v>69947</v>
      </c>
      <c r="C786" s="141">
        <v>50</v>
      </c>
      <c r="D786" s="140"/>
      <c r="E786" s="137">
        <v>62146</v>
      </c>
      <c r="F786" s="141">
        <v>75</v>
      </c>
      <c r="G786" s="140"/>
      <c r="H786" s="137">
        <v>7800</v>
      </c>
      <c r="I786" s="141">
        <v>75</v>
      </c>
      <c r="J786" s="140"/>
      <c r="K786" s="137"/>
      <c r="L786" s="138"/>
      <c r="M786" s="140"/>
    </row>
    <row r="787" spans="1:13" x14ac:dyDescent="0.2">
      <c r="A787" s="136" t="s">
        <v>979</v>
      </c>
      <c r="B787" s="137">
        <v>113</v>
      </c>
      <c r="C787" s="141"/>
      <c r="D787" s="140"/>
      <c r="E787" s="137">
        <v>60</v>
      </c>
      <c r="F787" s="141">
        <v>75</v>
      </c>
      <c r="G787" s="140"/>
      <c r="H787" s="137">
        <v>52</v>
      </c>
      <c r="I787" s="141">
        <v>25</v>
      </c>
      <c r="J787" s="140"/>
      <c r="K787" s="137"/>
      <c r="L787" s="138"/>
      <c r="M787" s="140"/>
    </row>
    <row r="788" spans="1:13" x14ac:dyDescent="0.2">
      <c r="A788" s="136" t="s">
        <v>980</v>
      </c>
      <c r="B788" s="137">
        <v>362</v>
      </c>
      <c r="C788" s="141">
        <v>25</v>
      </c>
      <c r="D788" s="140"/>
      <c r="E788" s="137">
        <v>142</v>
      </c>
      <c r="F788" s="141">
        <v>25</v>
      </c>
      <c r="G788" s="140"/>
      <c r="H788" s="137">
        <v>220</v>
      </c>
      <c r="I788" s="141"/>
      <c r="J788" s="140"/>
      <c r="K788" s="137"/>
      <c r="L788" s="138"/>
      <c r="M788" s="140"/>
    </row>
    <row r="789" spans="1:13" x14ac:dyDescent="0.2">
      <c r="A789" s="136" t="s">
        <v>1051</v>
      </c>
      <c r="B789" s="137">
        <v>554</v>
      </c>
      <c r="C789" s="141">
        <v>75</v>
      </c>
      <c r="D789" s="140"/>
      <c r="E789" s="137">
        <v>311</v>
      </c>
      <c r="F789" s="141">
        <v>75</v>
      </c>
      <c r="G789" s="140"/>
      <c r="H789" s="137">
        <v>243</v>
      </c>
      <c r="I789" s="141"/>
      <c r="J789" s="140"/>
      <c r="K789" s="137"/>
      <c r="L789" s="138"/>
      <c r="M789" s="140"/>
    </row>
    <row r="790" spans="1:13" x14ac:dyDescent="0.2">
      <c r="A790" s="136" t="s">
        <v>1053</v>
      </c>
      <c r="B790" s="137">
        <v>200</v>
      </c>
      <c r="C790" s="141">
        <v>59</v>
      </c>
      <c r="D790" s="140"/>
      <c r="E790" s="137">
        <v>200</v>
      </c>
      <c r="F790" s="141">
        <v>59</v>
      </c>
      <c r="G790" s="140"/>
      <c r="H790" s="137"/>
      <c r="I790" s="141"/>
      <c r="J790" s="140"/>
      <c r="K790" s="137"/>
      <c r="L790" s="138"/>
      <c r="M790" s="140"/>
    </row>
    <row r="791" spans="1:13" x14ac:dyDescent="0.2">
      <c r="A791" s="136" t="s">
        <v>1054</v>
      </c>
      <c r="B791" s="137"/>
      <c r="C791" s="141"/>
      <c r="D791" s="140"/>
      <c r="E791" s="137"/>
      <c r="F791" s="141"/>
      <c r="G791" s="140"/>
      <c r="H791" s="137"/>
      <c r="I791" s="141"/>
      <c r="J791" s="140"/>
      <c r="K791" s="137"/>
      <c r="L791" s="138"/>
      <c r="M791" s="140"/>
    </row>
    <row r="792" spans="1:13" x14ac:dyDescent="0.2">
      <c r="A792" s="142" t="s">
        <v>434</v>
      </c>
      <c r="B792" s="143">
        <v>242888</v>
      </c>
      <c r="C792" s="144">
        <v>33</v>
      </c>
      <c r="D792" s="145"/>
      <c r="E792" s="143">
        <v>221068</v>
      </c>
      <c r="F792" s="144">
        <v>10</v>
      </c>
      <c r="G792" s="145"/>
      <c r="H792" s="143">
        <v>31743</v>
      </c>
      <c r="I792" s="144">
        <v>72</v>
      </c>
      <c r="J792" s="145"/>
      <c r="K792" s="143">
        <v>7913</v>
      </c>
      <c r="L792" s="144">
        <v>50</v>
      </c>
      <c r="M792" s="145"/>
    </row>
    <row r="793" spans="1:13" x14ac:dyDescent="0.2">
      <c r="A793" s="142"/>
      <c r="B793" s="146">
        <f t="shared" ref="B793:M793" si="22">+SUM(B770:B791)</f>
        <v>242880</v>
      </c>
      <c r="C793" s="147">
        <f t="shared" si="22"/>
        <v>833</v>
      </c>
      <c r="D793" s="148">
        <f t="shared" si="22"/>
        <v>0</v>
      </c>
      <c r="E793" s="146">
        <f t="shared" si="22"/>
        <v>219051</v>
      </c>
      <c r="F793" s="147">
        <f t="shared" si="22"/>
        <v>710</v>
      </c>
      <c r="G793" s="148">
        <f t="shared" si="22"/>
        <v>0</v>
      </c>
      <c r="H793" s="146">
        <f t="shared" si="22"/>
        <v>31739</v>
      </c>
      <c r="I793" s="147">
        <f t="shared" si="22"/>
        <v>472</v>
      </c>
      <c r="J793" s="148">
        <f t="shared" si="22"/>
        <v>0</v>
      </c>
      <c r="K793" s="146">
        <f t="shared" si="22"/>
        <v>7913</v>
      </c>
      <c r="L793" s="147">
        <f t="shared" si="22"/>
        <v>50</v>
      </c>
      <c r="M793" s="148">
        <f t="shared" si="22"/>
        <v>0</v>
      </c>
    </row>
    <row r="794" spans="1:13" ht="29.25" customHeight="1" x14ac:dyDescent="0.2">
      <c r="A794" s="188" t="s">
        <v>1071</v>
      </c>
      <c r="B794" s="189"/>
      <c r="C794" s="189"/>
      <c r="D794" s="189"/>
      <c r="E794" s="189"/>
      <c r="F794" s="189"/>
      <c r="G794" s="189"/>
      <c r="H794" s="189"/>
      <c r="I794" s="189"/>
      <c r="J794" s="189"/>
      <c r="K794" s="189"/>
      <c r="L794" s="189"/>
      <c r="M794" s="190"/>
    </row>
    <row r="799" spans="1:13" ht="19" x14ac:dyDescent="0.25">
      <c r="A799" s="126" t="s">
        <v>1072</v>
      </c>
      <c r="B799" s="163"/>
      <c r="C799" s="163"/>
      <c r="D799" s="163"/>
      <c r="E799" s="163"/>
      <c r="F799" s="163"/>
      <c r="G799" s="163"/>
      <c r="H799" s="163"/>
      <c r="I799" s="163"/>
      <c r="J799" s="163"/>
      <c r="K799" s="163"/>
      <c r="L799" s="163"/>
      <c r="M799" s="163"/>
    </row>
    <row r="800" spans="1:13" ht="16" x14ac:dyDescent="0.2">
      <c r="A800" s="170" t="s">
        <v>1073</v>
      </c>
      <c r="B800" s="171"/>
      <c r="C800" s="171"/>
      <c r="D800" s="171"/>
      <c r="E800" s="171"/>
      <c r="F800" s="171"/>
      <c r="G800" s="171"/>
      <c r="H800" s="171"/>
      <c r="I800" s="171"/>
      <c r="J800" s="171"/>
      <c r="K800" s="171"/>
      <c r="L800" s="171"/>
      <c r="M800" s="172"/>
    </row>
    <row r="801" spans="1:13" ht="29.25" customHeight="1" x14ac:dyDescent="0.2">
      <c r="A801" s="173" t="s">
        <v>1074</v>
      </c>
      <c r="B801" s="174"/>
      <c r="C801" s="174"/>
      <c r="D801" s="174"/>
      <c r="E801" s="174"/>
      <c r="F801" s="174"/>
      <c r="G801" s="174"/>
      <c r="H801" s="174"/>
      <c r="I801" s="174"/>
      <c r="J801" s="174"/>
      <c r="K801" s="174"/>
      <c r="L801" s="174"/>
      <c r="M801" s="175"/>
    </row>
    <row r="802" spans="1:13" x14ac:dyDescent="0.2">
      <c r="A802" s="129" t="s">
        <v>958</v>
      </c>
      <c r="B802" s="176" t="s">
        <v>1036</v>
      </c>
      <c r="C802" s="177"/>
      <c r="D802" s="177"/>
      <c r="E802" s="176" t="s">
        <v>1037</v>
      </c>
      <c r="F802" s="177"/>
      <c r="G802" s="177"/>
      <c r="H802" s="129" t="s">
        <v>1038</v>
      </c>
      <c r="I802" s="178"/>
      <c r="J802" s="178"/>
      <c r="K802" s="178"/>
      <c r="L802" s="178"/>
      <c r="M802" s="131"/>
    </row>
    <row r="803" spans="1:13" x14ac:dyDescent="0.2">
      <c r="A803" s="129"/>
      <c r="B803" s="179"/>
      <c r="C803" s="180"/>
      <c r="D803" s="180"/>
      <c r="E803" s="179"/>
      <c r="F803" s="180"/>
      <c r="G803" s="180"/>
      <c r="H803" s="134" t="s">
        <v>1039</v>
      </c>
      <c r="I803" s="181"/>
      <c r="J803" s="133"/>
      <c r="K803" s="182" t="s">
        <v>1040</v>
      </c>
      <c r="L803" s="183"/>
      <c r="M803" s="184"/>
    </row>
    <row r="804" spans="1:13" x14ac:dyDescent="0.2">
      <c r="A804" s="185"/>
      <c r="B804" s="186" t="s">
        <v>1041</v>
      </c>
      <c r="C804" s="177" t="s">
        <v>1042</v>
      </c>
      <c r="D804" s="187"/>
      <c r="E804" s="186" t="s">
        <v>1041</v>
      </c>
      <c r="F804" s="177" t="s">
        <v>1042</v>
      </c>
      <c r="G804" s="187"/>
      <c r="H804" s="186" t="s">
        <v>1041</v>
      </c>
      <c r="I804" s="177" t="s">
        <v>1042</v>
      </c>
      <c r="J804" s="187"/>
      <c r="K804" s="186" t="s">
        <v>1041</v>
      </c>
      <c r="L804" s="177" t="s">
        <v>1042</v>
      </c>
      <c r="M804" s="187"/>
    </row>
    <row r="805" spans="1:13" x14ac:dyDescent="0.2">
      <c r="A805" s="136" t="s">
        <v>966</v>
      </c>
      <c r="B805" s="137">
        <v>133838</v>
      </c>
      <c r="C805" s="138">
        <v>50</v>
      </c>
      <c r="D805" s="140"/>
      <c r="E805" s="137">
        <v>126408</v>
      </c>
      <c r="F805" s="138">
        <v>50</v>
      </c>
      <c r="G805" s="140"/>
      <c r="H805" s="137">
        <v>7430</v>
      </c>
      <c r="I805" s="138"/>
      <c r="J805" s="140"/>
      <c r="K805" s="137"/>
      <c r="L805" s="138"/>
      <c r="M805" s="140"/>
    </row>
    <row r="806" spans="1:13" x14ac:dyDescent="0.2">
      <c r="A806" s="136" t="s">
        <v>1044</v>
      </c>
      <c r="B806" s="137"/>
      <c r="C806" s="138"/>
      <c r="D806" s="140"/>
      <c r="E806" s="137"/>
      <c r="F806" s="138"/>
      <c r="G806" s="140"/>
      <c r="H806" s="137"/>
      <c r="I806" s="138"/>
      <c r="J806" s="140"/>
      <c r="K806" s="137"/>
      <c r="L806" s="138"/>
      <c r="M806" s="140"/>
    </row>
    <row r="807" spans="1:13" x14ac:dyDescent="0.2">
      <c r="A807" s="136" t="s">
        <v>946</v>
      </c>
      <c r="B807" s="137">
        <v>55961</v>
      </c>
      <c r="C807" s="138">
        <v>81</v>
      </c>
      <c r="D807" s="140"/>
      <c r="E807" s="137">
        <v>63239</v>
      </c>
      <c r="F807" s="138">
        <v>47</v>
      </c>
      <c r="G807" s="140"/>
      <c r="H807" s="137"/>
      <c r="I807" s="138"/>
      <c r="J807" s="140"/>
      <c r="K807" s="137">
        <v>7277</v>
      </c>
      <c r="L807" s="138">
        <v>66</v>
      </c>
      <c r="M807" s="140"/>
    </row>
    <row r="808" spans="1:13" x14ac:dyDescent="0.2">
      <c r="A808" s="136" t="s">
        <v>967</v>
      </c>
      <c r="B808" s="137">
        <v>12944</v>
      </c>
      <c r="C808" s="138"/>
      <c r="D808" s="140"/>
      <c r="E808" s="137">
        <v>13761</v>
      </c>
      <c r="F808" s="138">
        <v>50</v>
      </c>
      <c r="G808" s="140"/>
      <c r="H808" s="137"/>
      <c r="I808" s="138"/>
      <c r="J808" s="140"/>
      <c r="K808" s="137">
        <v>817</v>
      </c>
      <c r="L808" s="138">
        <v>50</v>
      </c>
      <c r="M808" s="140"/>
    </row>
    <row r="809" spans="1:13" x14ac:dyDescent="0.2">
      <c r="A809" s="136" t="s">
        <v>968</v>
      </c>
      <c r="B809" s="137">
        <v>69694</v>
      </c>
      <c r="C809" s="138">
        <v>50</v>
      </c>
      <c r="D809" s="140"/>
      <c r="E809" s="137">
        <v>71256</v>
      </c>
      <c r="F809" s="141">
        <v>25</v>
      </c>
      <c r="G809" s="140"/>
      <c r="H809" s="137"/>
      <c r="I809" s="138"/>
      <c r="J809" s="140"/>
      <c r="K809" s="137">
        <v>1561</v>
      </c>
      <c r="L809" s="138">
        <v>75</v>
      </c>
      <c r="M809" s="140"/>
    </row>
    <row r="810" spans="1:13" x14ac:dyDescent="0.2">
      <c r="A810" s="136" t="s">
        <v>312</v>
      </c>
      <c r="B810" s="137"/>
      <c r="C810" s="138"/>
      <c r="D810" s="140"/>
      <c r="E810" s="137"/>
      <c r="F810" s="141"/>
      <c r="G810" s="140"/>
      <c r="H810" s="137"/>
      <c r="I810" s="138"/>
      <c r="J810" s="140"/>
      <c r="K810" s="137"/>
      <c r="L810" s="138"/>
      <c r="M810" s="140"/>
    </row>
    <row r="811" spans="1:13" x14ac:dyDescent="0.2">
      <c r="A811" s="136" t="s">
        <v>969</v>
      </c>
      <c r="B811" s="137">
        <v>12794</v>
      </c>
      <c r="C811" s="141">
        <v>58</v>
      </c>
      <c r="D811" s="140"/>
      <c r="E811" s="137">
        <v>13176</v>
      </c>
      <c r="F811" s="141">
        <v>2</v>
      </c>
      <c r="G811" s="140"/>
      <c r="H811" s="137"/>
      <c r="I811" s="138"/>
      <c r="J811" s="140"/>
      <c r="K811" s="137">
        <v>381</v>
      </c>
      <c r="L811" s="141">
        <v>44</v>
      </c>
      <c r="M811" s="140"/>
    </row>
    <row r="812" spans="1:13" x14ac:dyDescent="0.2">
      <c r="A812" s="136" t="s">
        <v>970</v>
      </c>
      <c r="B812" s="137">
        <v>6790</v>
      </c>
      <c r="C812" s="141">
        <v>61</v>
      </c>
      <c r="D812" s="140"/>
      <c r="E812" s="137">
        <v>6889</v>
      </c>
      <c r="F812" s="141">
        <v>3</v>
      </c>
      <c r="G812" s="140"/>
      <c r="H812" s="137"/>
      <c r="I812" s="138"/>
      <c r="J812" s="140"/>
      <c r="K812" s="137">
        <v>98</v>
      </c>
      <c r="L812" s="141">
        <v>42</v>
      </c>
      <c r="M812" s="140"/>
    </row>
    <row r="813" spans="1:13" x14ac:dyDescent="0.2">
      <c r="A813" s="136" t="s">
        <v>971</v>
      </c>
      <c r="B813" s="137">
        <v>20123</v>
      </c>
      <c r="C813" s="141">
        <v>99</v>
      </c>
      <c r="D813" s="140"/>
      <c r="E813" s="137">
        <v>14108</v>
      </c>
      <c r="F813" s="141">
        <v>97</v>
      </c>
      <c r="G813" s="140"/>
      <c r="H813" s="137">
        <v>6015</v>
      </c>
      <c r="I813" s="138">
        <v>2</v>
      </c>
      <c r="J813" s="140"/>
      <c r="K813" s="137"/>
      <c r="L813" s="138"/>
      <c r="M813" s="140"/>
    </row>
    <row r="814" spans="1:13" x14ac:dyDescent="0.2">
      <c r="A814" s="136" t="s">
        <v>1046</v>
      </c>
      <c r="B814" s="137">
        <v>19778</v>
      </c>
      <c r="C814" s="141">
        <v>25</v>
      </c>
      <c r="D814" s="140"/>
      <c r="E814" s="137">
        <v>18281</v>
      </c>
      <c r="F814" s="141">
        <v>25</v>
      </c>
      <c r="G814" s="140"/>
      <c r="H814" s="137">
        <v>1497</v>
      </c>
      <c r="I814" s="138"/>
      <c r="J814" s="140"/>
      <c r="K814" s="137"/>
      <c r="L814" s="138"/>
      <c r="M814" s="140"/>
    </row>
    <row r="815" spans="1:13" x14ac:dyDescent="0.2">
      <c r="A815" s="136" t="s">
        <v>973</v>
      </c>
      <c r="B815" s="137">
        <v>16324</v>
      </c>
      <c r="C815" s="141">
        <v>75</v>
      </c>
      <c r="D815" s="140"/>
      <c r="E815" s="137">
        <v>46880</v>
      </c>
      <c r="F815" s="141">
        <v>50</v>
      </c>
      <c r="G815" s="140"/>
      <c r="H815" s="137"/>
      <c r="I815" s="138"/>
      <c r="J815" s="140"/>
      <c r="K815" s="137">
        <v>30555</v>
      </c>
      <c r="L815" s="138">
        <v>75</v>
      </c>
      <c r="M815" s="140"/>
    </row>
    <row r="816" spans="1:13" x14ac:dyDescent="0.2">
      <c r="A816" s="136" t="s">
        <v>974</v>
      </c>
      <c r="B816" s="137">
        <v>85265</v>
      </c>
      <c r="C816" s="141">
        <v>22</v>
      </c>
      <c r="D816" s="140"/>
      <c r="E816" s="137">
        <v>76167</v>
      </c>
      <c r="F816" s="141">
        <v>87</v>
      </c>
      <c r="G816" s="140"/>
      <c r="H816" s="137">
        <v>9097</v>
      </c>
      <c r="I816" s="138">
        <v>35</v>
      </c>
      <c r="J816" s="140"/>
      <c r="K816" s="137"/>
      <c r="L816" s="138"/>
      <c r="M816" s="140"/>
    </row>
    <row r="817" spans="1:13" x14ac:dyDescent="0.2">
      <c r="A817" s="136" t="s">
        <v>975</v>
      </c>
      <c r="B817" s="137">
        <v>57600</v>
      </c>
      <c r="C817" s="141">
        <v>86</v>
      </c>
      <c r="D817" s="140"/>
      <c r="E817" s="137">
        <v>56884</v>
      </c>
      <c r="F817" s="141">
        <v>30</v>
      </c>
      <c r="G817" s="140"/>
      <c r="H817" s="137">
        <v>716</v>
      </c>
      <c r="I817" s="138">
        <v>56</v>
      </c>
      <c r="J817" s="140"/>
      <c r="K817" s="137"/>
      <c r="L817" s="138"/>
      <c r="M817" s="140"/>
    </row>
    <row r="818" spans="1:13" x14ac:dyDescent="0.2">
      <c r="A818" s="136" t="s">
        <v>313</v>
      </c>
      <c r="B818" s="137">
        <v>9127</v>
      </c>
      <c r="C818" s="141">
        <v>50</v>
      </c>
      <c r="D818" s="140"/>
      <c r="E818" s="137">
        <v>9044</v>
      </c>
      <c r="F818" s="141">
        <v>75</v>
      </c>
      <c r="G818" s="140"/>
      <c r="H818" s="137">
        <v>82</v>
      </c>
      <c r="I818" s="141">
        <v>75</v>
      </c>
      <c r="J818" s="140"/>
      <c r="K818" s="137"/>
      <c r="L818" s="138"/>
      <c r="M818" s="140"/>
    </row>
    <row r="819" spans="1:13" x14ac:dyDescent="0.2">
      <c r="A819" s="136" t="s">
        <v>976</v>
      </c>
      <c r="B819" s="137">
        <v>23974</v>
      </c>
      <c r="C819" s="141">
        <v>25</v>
      </c>
      <c r="D819" s="140"/>
      <c r="E819" s="137">
        <v>35546</v>
      </c>
      <c r="F819" s="141">
        <v>31</v>
      </c>
      <c r="G819" s="140"/>
      <c r="H819" s="137"/>
      <c r="I819" s="138"/>
      <c r="J819" s="140"/>
      <c r="K819" s="137">
        <v>11572</v>
      </c>
      <c r="L819" s="138">
        <v>6</v>
      </c>
      <c r="M819" s="140"/>
    </row>
    <row r="820" spans="1:13" x14ac:dyDescent="0.2">
      <c r="A820" s="136" t="s">
        <v>977</v>
      </c>
      <c r="B820" s="137">
        <v>34277</v>
      </c>
      <c r="C820" s="141">
        <v>50</v>
      </c>
      <c r="D820" s="140"/>
      <c r="E820" s="137">
        <v>30576</v>
      </c>
      <c r="F820" s="141">
        <v>50</v>
      </c>
      <c r="G820" s="140"/>
      <c r="H820" s="137">
        <v>3701</v>
      </c>
      <c r="I820" s="141"/>
      <c r="J820" s="140"/>
      <c r="K820" s="137"/>
      <c r="L820" s="138"/>
      <c r="M820" s="140"/>
    </row>
    <row r="821" spans="1:13" x14ac:dyDescent="0.2">
      <c r="A821" s="136" t="s">
        <v>978</v>
      </c>
      <c r="B821" s="137">
        <v>62103</v>
      </c>
      <c r="C821" s="141">
        <v>50</v>
      </c>
      <c r="D821" s="140"/>
      <c r="E821" s="137">
        <v>68339</v>
      </c>
      <c r="F821" s="141">
        <v>50</v>
      </c>
      <c r="G821" s="140"/>
      <c r="H821" s="137"/>
      <c r="I821" s="141"/>
      <c r="J821" s="140"/>
      <c r="K821" s="137">
        <v>6236</v>
      </c>
      <c r="L821" s="138"/>
      <c r="M821" s="140"/>
    </row>
    <row r="822" spans="1:13" x14ac:dyDescent="0.2">
      <c r="A822" s="136" t="s">
        <v>979</v>
      </c>
      <c r="B822" s="137"/>
      <c r="C822" s="141"/>
      <c r="D822" s="140"/>
      <c r="E822" s="137"/>
      <c r="F822" s="141"/>
      <c r="G822" s="140"/>
      <c r="H822" s="137"/>
      <c r="I822" s="141"/>
      <c r="J822" s="140"/>
      <c r="K822" s="137"/>
      <c r="L822" s="138"/>
      <c r="M822" s="140"/>
    </row>
    <row r="823" spans="1:13" x14ac:dyDescent="0.2">
      <c r="A823" s="136" t="s">
        <v>980</v>
      </c>
      <c r="B823" s="137">
        <v>53554</v>
      </c>
      <c r="C823" s="141">
        <v>25</v>
      </c>
      <c r="D823" s="140"/>
      <c r="E823" s="137">
        <v>39443</v>
      </c>
      <c r="F823" s="141">
        <v>25</v>
      </c>
      <c r="G823" s="140"/>
      <c r="H823" s="137">
        <v>14111</v>
      </c>
      <c r="I823" s="141"/>
      <c r="J823" s="140"/>
      <c r="K823" s="137"/>
      <c r="L823" s="138"/>
      <c r="M823" s="140"/>
    </row>
    <row r="824" spans="1:13" x14ac:dyDescent="0.2">
      <c r="A824" s="136" t="s">
        <v>1051</v>
      </c>
      <c r="B824" s="137">
        <v>1720</v>
      </c>
      <c r="C824" s="141"/>
      <c r="D824" s="140"/>
      <c r="E824" s="137">
        <v>1792</v>
      </c>
      <c r="F824" s="141"/>
      <c r="G824" s="140"/>
      <c r="H824" s="137"/>
      <c r="I824" s="141"/>
      <c r="J824" s="140"/>
      <c r="K824" s="137">
        <v>72</v>
      </c>
      <c r="L824" s="138"/>
      <c r="M824" s="140"/>
    </row>
    <row r="825" spans="1:13" x14ac:dyDescent="0.2">
      <c r="A825" s="136" t="s">
        <v>1053</v>
      </c>
      <c r="B825" s="137">
        <v>28125</v>
      </c>
      <c r="C825" s="141">
        <v>50</v>
      </c>
      <c r="D825" s="140"/>
      <c r="E825" s="137">
        <v>25572</v>
      </c>
      <c r="F825" s="141">
        <v>50</v>
      </c>
      <c r="G825" s="140"/>
      <c r="H825" s="137">
        <v>2553</v>
      </c>
      <c r="I825" s="141"/>
      <c r="J825" s="140"/>
      <c r="K825" s="137"/>
      <c r="L825" s="138"/>
      <c r="M825" s="140"/>
    </row>
    <row r="826" spans="1:13" x14ac:dyDescent="0.2">
      <c r="A826" s="136" t="s">
        <v>1054</v>
      </c>
      <c r="B826" s="137"/>
      <c r="C826" s="141"/>
      <c r="D826" s="140"/>
      <c r="E826" s="137"/>
      <c r="F826" s="141"/>
      <c r="G826" s="140"/>
      <c r="H826" s="137"/>
      <c r="I826" s="141"/>
      <c r="J826" s="140"/>
      <c r="K826" s="137"/>
      <c r="L826" s="138"/>
      <c r="M826" s="140"/>
    </row>
    <row r="827" spans="1:13" x14ac:dyDescent="0.2">
      <c r="A827" s="142" t="s">
        <v>434</v>
      </c>
      <c r="B827" s="143">
        <v>603999</v>
      </c>
      <c r="C827" s="144">
        <v>57</v>
      </c>
      <c r="D827" s="145"/>
      <c r="E827" s="143">
        <v>718368</v>
      </c>
      <c r="F827" s="144">
        <v>47</v>
      </c>
      <c r="G827" s="145"/>
      <c r="H827" s="143">
        <v>45203</v>
      </c>
      <c r="I827" s="144">
        <v>68</v>
      </c>
      <c r="J827" s="145"/>
      <c r="K827" s="143">
        <v>58272</v>
      </c>
      <c r="L827" s="144">
        <v>58</v>
      </c>
      <c r="M827" s="145"/>
    </row>
    <row r="828" spans="1:13" x14ac:dyDescent="0.2">
      <c r="A828" s="142"/>
      <c r="B828" s="146">
        <f t="shared" ref="B828:M828" si="23">+SUM(B805:B826)</f>
        <v>703991</v>
      </c>
      <c r="C828" s="147">
        <f t="shared" si="23"/>
        <v>857</v>
      </c>
      <c r="D828" s="148">
        <f t="shared" si="23"/>
        <v>0</v>
      </c>
      <c r="E828" s="146">
        <f t="shared" si="23"/>
        <v>717361</v>
      </c>
      <c r="F828" s="147">
        <f t="shared" si="23"/>
        <v>747</v>
      </c>
      <c r="G828" s="148">
        <f t="shared" si="23"/>
        <v>0</v>
      </c>
      <c r="H828" s="146">
        <f t="shared" si="23"/>
        <v>45202</v>
      </c>
      <c r="I828" s="147">
        <f t="shared" si="23"/>
        <v>168</v>
      </c>
      <c r="J828" s="148">
        <f t="shared" si="23"/>
        <v>0</v>
      </c>
      <c r="K828" s="146">
        <f t="shared" si="23"/>
        <v>58569</v>
      </c>
      <c r="L828" s="147">
        <f t="shared" si="23"/>
        <v>358</v>
      </c>
      <c r="M828" s="148">
        <f t="shared" si="23"/>
        <v>0</v>
      </c>
    </row>
    <row r="829" spans="1:13" ht="42" customHeight="1" x14ac:dyDescent="0.2">
      <c r="A829" s="188" t="s">
        <v>1075</v>
      </c>
      <c r="B829" s="189"/>
      <c r="C829" s="189"/>
      <c r="D829" s="189"/>
      <c r="E829" s="189"/>
      <c r="F829" s="189"/>
      <c r="G829" s="189"/>
      <c r="H829" s="189"/>
      <c r="I829" s="189"/>
      <c r="J829" s="189"/>
      <c r="K829" s="189"/>
      <c r="L829" s="189"/>
      <c r="M829" s="190"/>
    </row>
    <row r="834" spans="1:13" ht="19" x14ac:dyDescent="0.25">
      <c r="A834" s="126" t="s">
        <v>1076</v>
      </c>
      <c r="B834" s="163"/>
      <c r="C834" s="163"/>
      <c r="D834" s="163"/>
      <c r="E834" s="163"/>
      <c r="F834" s="163"/>
      <c r="G834" s="163"/>
      <c r="H834" s="163"/>
      <c r="I834" s="163"/>
      <c r="J834" s="163"/>
      <c r="K834" s="163"/>
      <c r="L834" s="163"/>
      <c r="M834" s="163"/>
    </row>
    <row r="835" spans="1:13" ht="16" x14ac:dyDescent="0.2">
      <c r="A835" s="170" t="s">
        <v>1077</v>
      </c>
      <c r="B835" s="171"/>
      <c r="C835" s="171"/>
      <c r="D835" s="171"/>
      <c r="E835" s="171"/>
      <c r="F835" s="171"/>
      <c r="G835" s="171"/>
      <c r="H835" s="171"/>
      <c r="I835" s="171"/>
      <c r="J835" s="171"/>
      <c r="K835" s="171"/>
      <c r="L835" s="171"/>
      <c r="M835" s="172"/>
    </row>
    <row r="836" spans="1:13" ht="27" customHeight="1" x14ac:dyDescent="0.2">
      <c r="A836" s="173" t="s">
        <v>1078</v>
      </c>
      <c r="B836" s="174"/>
      <c r="C836" s="174"/>
      <c r="D836" s="174"/>
      <c r="E836" s="174"/>
      <c r="F836" s="174"/>
      <c r="G836" s="174"/>
      <c r="H836" s="174"/>
      <c r="I836" s="174"/>
      <c r="J836" s="174"/>
      <c r="K836" s="174"/>
      <c r="L836" s="174"/>
      <c r="M836" s="175"/>
    </row>
    <row r="837" spans="1:13" x14ac:dyDescent="0.2">
      <c r="A837" s="129" t="s">
        <v>958</v>
      </c>
      <c r="B837" s="176" t="s">
        <v>1036</v>
      </c>
      <c r="C837" s="177"/>
      <c r="D837" s="177"/>
      <c r="E837" s="176" t="s">
        <v>1037</v>
      </c>
      <c r="F837" s="177"/>
      <c r="G837" s="177"/>
      <c r="H837" s="129" t="s">
        <v>1038</v>
      </c>
      <c r="I837" s="178"/>
      <c r="J837" s="178"/>
      <c r="K837" s="178"/>
      <c r="L837" s="178"/>
      <c r="M837" s="131"/>
    </row>
    <row r="838" spans="1:13" x14ac:dyDescent="0.2">
      <c r="A838" s="129"/>
      <c r="B838" s="179"/>
      <c r="C838" s="180"/>
      <c r="D838" s="180"/>
      <c r="E838" s="179"/>
      <c r="F838" s="180"/>
      <c r="G838" s="180"/>
      <c r="H838" s="134" t="s">
        <v>1039</v>
      </c>
      <c r="I838" s="181"/>
      <c r="J838" s="133"/>
      <c r="K838" s="182" t="s">
        <v>1040</v>
      </c>
      <c r="L838" s="183"/>
      <c r="M838" s="184"/>
    </row>
    <row r="839" spans="1:13" x14ac:dyDescent="0.2">
      <c r="A839" s="185"/>
      <c r="B839" s="186" t="s">
        <v>1041</v>
      </c>
      <c r="C839" s="177" t="s">
        <v>1042</v>
      </c>
      <c r="D839" s="187"/>
      <c r="E839" s="186" t="s">
        <v>1041</v>
      </c>
      <c r="F839" s="177" t="s">
        <v>1042</v>
      </c>
      <c r="G839" s="187"/>
      <c r="H839" s="186" t="s">
        <v>1041</v>
      </c>
      <c r="I839" s="177" t="s">
        <v>1042</v>
      </c>
      <c r="J839" s="187"/>
      <c r="K839" s="186" t="s">
        <v>1041</v>
      </c>
      <c r="L839" s="177" t="s">
        <v>1042</v>
      </c>
      <c r="M839" s="187"/>
    </row>
    <row r="840" spans="1:13" x14ac:dyDescent="0.2">
      <c r="A840" s="136" t="s">
        <v>966</v>
      </c>
      <c r="B840" s="137">
        <v>109370</v>
      </c>
      <c r="C840" s="138">
        <v>95</v>
      </c>
      <c r="D840" s="140"/>
      <c r="E840" s="137">
        <v>89195</v>
      </c>
      <c r="F840" s="138">
        <v>75</v>
      </c>
      <c r="G840" s="140"/>
      <c r="H840" s="137">
        <v>20175</v>
      </c>
      <c r="I840" s="138">
        <v>20</v>
      </c>
      <c r="J840" s="140"/>
      <c r="K840" s="137"/>
      <c r="L840" s="138"/>
      <c r="M840" s="140"/>
    </row>
    <row r="841" spans="1:13" x14ac:dyDescent="0.2">
      <c r="A841" s="136" t="s">
        <v>1044</v>
      </c>
      <c r="B841" s="137"/>
      <c r="C841" s="138"/>
      <c r="D841" s="140"/>
      <c r="E841" s="137"/>
      <c r="F841" s="138"/>
      <c r="G841" s="140"/>
      <c r="H841" s="137"/>
      <c r="I841" s="138"/>
      <c r="J841" s="140"/>
      <c r="K841" s="137"/>
      <c r="L841" s="138"/>
      <c r="M841" s="140"/>
    </row>
    <row r="842" spans="1:13" x14ac:dyDescent="0.2">
      <c r="A842" s="136" t="s">
        <v>946</v>
      </c>
      <c r="B842" s="137"/>
      <c r="C842" s="138"/>
      <c r="D842" s="140"/>
      <c r="E842" s="137"/>
      <c r="F842" s="138"/>
      <c r="G842" s="140"/>
      <c r="H842" s="137"/>
      <c r="I842" s="138"/>
      <c r="J842" s="140"/>
      <c r="K842" s="137"/>
      <c r="L842" s="138"/>
      <c r="M842" s="140"/>
    </row>
    <row r="843" spans="1:13" x14ac:dyDescent="0.2">
      <c r="A843" s="136" t="s">
        <v>967</v>
      </c>
      <c r="B843" s="137">
        <v>27655</v>
      </c>
      <c r="C843" s="138">
        <v>99</v>
      </c>
      <c r="D843" s="140"/>
      <c r="E843" s="137">
        <v>26354</v>
      </c>
      <c r="F843" s="138">
        <v>55</v>
      </c>
      <c r="G843" s="140"/>
      <c r="H843" s="137">
        <v>1301</v>
      </c>
      <c r="I843" s="138">
        <v>44</v>
      </c>
      <c r="J843" s="140"/>
      <c r="K843" s="137"/>
      <c r="L843" s="138"/>
      <c r="M843" s="140"/>
    </row>
    <row r="844" spans="1:13" x14ac:dyDescent="0.2">
      <c r="A844" s="136" t="s">
        <v>968</v>
      </c>
      <c r="B844" s="137">
        <v>152056</v>
      </c>
      <c r="C844" s="138"/>
      <c r="D844" s="140"/>
      <c r="E844" s="137">
        <v>182748</v>
      </c>
      <c r="F844" s="141"/>
      <c r="G844" s="140"/>
      <c r="H844" s="137"/>
      <c r="I844" s="138"/>
      <c r="J844" s="140"/>
      <c r="K844" s="137">
        <v>30692</v>
      </c>
      <c r="L844" s="138"/>
      <c r="M844" s="140"/>
    </row>
    <row r="845" spans="1:13" x14ac:dyDescent="0.2">
      <c r="A845" s="136" t="s">
        <v>312</v>
      </c>
      <c r="B845" s="137"/>
      <c r="C845" s="138"/>
      <c r="D845" s="140"/>
      <c r="E845" s="137"/>
      <c r="F845" s="141"/>
      <c r="G845" s="140"/>
      <c r="H845" s="137"/>
      <c r="I845" s="138"/>
      <c r="J845" s="140"/>
      <c r="K845" s="137"/>
      <c r="L845" s="138"/>
      <c r="M845" s="140"/>
    </row>
    <row r="846" spans="1:13" x14ac:dyDescent="0.2">
      <c r="A846" s="136" t="s">
        <v>969</v>
      </c>
      <c r="B846" s="137"/>
      <c r="C846" s="141"/>
      <c r="D846" s="140"/>
      <c r="E846" s="137"/>
      <c r="F846" s="141"/>
      <c r="G846" s="140"/>
      <c r="H846" s="137"/>
      <c r="I846" s="138"/>
      <c r="J846" s="140"/>
      <c r="K846" s="137"/>
      <c r="L846" s="138"/>
      <c r="M846" s="140"/>
    </row>
    <row r="847" spans="1:13" x14ac:dyDescent="0.2">
      <c r="A847" s="136" t="s">
        <v>970</v>
      </c>
      <c r="B847" s="137">
        <v>20247</v>
      </c>
      <c r="C847" s="141">
        <v>25</v>
      </c>
      <c r="D847" s="140"/>
      <c r="E847" s="137">
        <v>19473</v>
      </c>
      <c r="F847" s="141">
        <v>90</v>
      </c>
      <c r="G847" s="140"/>
      <c r="H847" s="137">
        <v>773</v>
      </c>
      <c r="I847" s="138">
        <v>35</v>
      </c>
      <c r="J847" s="140"/>
      <c r="K847" s="137"/>
      <c r="L847" s="138"/>
      <c r="M847" s="140"/>
    </row>
    <row r="848" spans="1:13" x14ac:dyDescent="0.2">
      <c r="A848" s="136" t="s">
        <v>971</v>
      </c>
      <c r="B848" s="137">
        <v>22578</v>
      </c>
      <c r="C848" s="141">
        <v>50</v>
      </c>
      <c r="D848" s="140"/>
      <c r="E848" s="137">
        <v>18629</v>
      </c>
      <c r="F848" s="141"/>
      <c r="G848" s="140"/>
      <c r="H848" s="137">
        <v>3949</v>
      </c>
      <c r="I848" s="138">
        <v>50</v>
      </c>
      <c r="J848" s="140"/>
      <c r="K848" s="137"/>
      <c r="L848" s="138"/>
      <c r="M848" s="140"/>
    </row>
    <row r="849" spans="1:13" x14ac:dyDescent="0.2">
      <c r="A849" s="136" t="s">
        <v>1046</v>
      </c>
      <c r="B849" s="137">
        <v>46563</v>
      </c>
      <c r="C849" s="141"/>
      <c r="D849" s="140"/>
      <c r="E849" s="137">
        <v>34372</v>
      </c>
      <c r="F849" s="141">
        <v>75</v>
      </c>
      <c r="G849" s="140"/>
      <c r="H849" s="137">
        <v>12190</v>
      </c>
      <c r="I849" s="138">
        <v>25</v>
      </c>
      <c r="J849" s="140"/>
      <c r="K849" s="137"/>
      <c r="L849" s="138"/>
      <c r="M849" s="140"/>
    </row>
    <row r="850" spans="1:13" x14ac:dyDescent="0.2">
      <c r="A850" s="136" t="s">
        <v>973</v>
      </c>
      <c r="B850" s="137">
        <v>40270</v>
      </c>
      <c r="C850" s="141">
        <v>25</v>
      </c>
      <c r="D850" s="140"/>
      <c r="E850" s="137">
        <v>32030</v>
      </c>
      <c r="F850" s="141">
        <v>50</v>
      </c>
      <c r="G850" s="140"/>
      <c r="H850" s="137">
        <v>8239</v>
      </c>
      <c r="I850" s="141">
        <v>75</v>
      </c>
      <c r="J850" s="140"/>
      <c r="K850" s="137"/>
      <c r="L850" s="138"/>
      <c r="M850" s="140"/>
    </row>
    <row r="851" spans="1:13" x14ac:dyDescent="0.2">
      <c r="A851" s="136" t="s">
        <v>974</v>
      </c>
      <c r="B851" s="137">
        <v>94739</v>
      </c>
      <c r="C851" s="141">
        <v>83</v>
      </c>
      <c r="D851" s="140"/>
      <c r="E851" s="137">
        <v>68846</v>
      </c>
      <c r="F851" s="141">
        <v>68</v>
      </c>
      <c r="G851" s="140"/>
      <c r="H851" s="137">
        <v>25893</v>
      </c>
      <c r="I851" s="141">
        <v>15</v>
      </c>
      <c r="J851" s="140"/>
      <c r="K851" s="137"/>
      <c r="L851" s="138"/>
      <c r="M851" s="140"/>
    </row>
    <row r="852" spans="1:13" x14ac:dyDescent="0.2">
      <c r="A852" s="136" t="s">
        <v>975</v>
      </c>
      <c r="B852" s="137">
        <v>37235</v>
      </c>
      <c r="C852" s="141">
        <v>15</v>
      </c>
      <c r="D852" s="140"/>
      <c r="E852" s="137">
        <v>37055</v>
      </c>
      <c r="F852" s="141">
        <v>73</v>
      </c>
      <c r="G852" s="140"/>
      <c r="H852" s="137">
        <v>179</v>
      </c>
      <c r="I852" s="141">
        <v>42</v>
      </c>
      <c r="J852" s="140"/>
      <c r="K852" s="137"/>
      <c r="L852" s="138"/>
      <c r="M852" s="140"/>
    </row>
    <row r="853" spans="1:13" x14ac:dyDescent="0.2">
      <c r="A853" s="136" t="s">
        <v>313</v>
      </c>
      <c r="B853" s="137">
        <v>2461</v>
      </c>
      <c r="C853" s="141"/>
      <c r="D853" s="140"/>
      <c r="E853" s="137">
        <v>3781</v>
      </c>
      <c r="F853" s="141">
        <v>25</v>
      </c>
      <c r="G853" s="140"/>
      <c r="H853" s="137"/>
      <c r="I853" s="138"/>
      <c r="J853" s="140"/>
      <c r="K853" s="137">
        <v>1320</v>
      </c>
      <c r="L853" s="138">
        <v>25</v>
      </c>
      <c r="M853" s="140"/>
    </row>
    <row r="854" spans="1:13" x14ac:dyDescent="0.2">
      <c r="A854" s="136" t="s">
        <v>976</v>
      </c>
      <c r="B854" s="137">
        <v>27022</v>
      </c>
      <c r="C854" s="141">
        <v>66</v>
      </c>
      <c r="D854" s="140"/>
      <c r="E854" s="137">
        <v>25074</v>
      </c>
      <c r="F854" s="141">
        <v>26</v>
      </c>
      <c r="G854" s="140"/>
      <c r="H854" s="137">
        <v>1948</v>
      </c>
      <c r="I854" s="141">
        <v>40</v>
      </c>
      <c r="J854" s="140"/>
      <c r="K854" s="137"/>
      <c r="L854" s="138"/>
      <c r="M854" s="140"/>
    </row>
    <row r="855" spans="1:13" x14ac:dyDescent="0.2">
      <c r="A855" s="136" t="s">
        <v>977</v>
      </c>
      <c r="B855" s="137">
        <v>23730</v>
      </c>
      <c r="C855" s="141">
        <v>75</v>
      </c>
      <c r="D855" s="140"/>
      <c r="E855" s="137">
        <v>18899</v>
      </c>
      <c r="F855" s="141">
        <v>50</v>
      </c>
      <c r="G855" s="140"/>
      <c r="H855" s="137">
        <v>4831</v>
      </c>
      <c r="I855" s="141">
        <v>25</v>
      </c>
      <c r="J855" s="140"/>
      <c r="K855" s="137"/>
      <c r="L855" s="138"/>
      <c r="M855" s="140"/>
    </row>
    <row r="856" spans="1:13" x14ac:dyDescent="0.2">
      <c r="A856" s="136" t="s">
        <v>978</v>
      </c>
      <c r="B856" s="137">
        <v>48552</v>
      </c>
      <c r="C856" s="141"/>
      <c r="D856" s="140"/>
      <c r="E856" s="137">
        <v>47837</v>
      </c>
      <c r="F856" s="141">
        <v>75</v>
      </c>
      <c r="G856" s="140"/>
      <c r="H856" s="137">
        <v>714</v>
      </c>
      <c r="I856" s="141">
        <v>25</v>
      </c>
      <c r="J856" s="140"/>
      <c r="K856" s="137"/>
      <c r="L856" s="138"/>
      <c r="M856" s="140"/>
    </row>
    <row r="857" spans="1:13" x14ac:dyDescent="0.2">
      <c r="A857" s="136" t="s">
        <v>979</v>
      </c>
      <c r="B857" s="137">
        <v>74388</v>
      </c>
      <c r="C857" s="141">
        <v>36</v>
      </c>
      <c r="D857" s="140"/>
      <c r="E857" s="137">
        <v>64726</v>
      </c>
      <c r="F857" s="141">
        <v>62</v>
      </c>
      <c r="G857" s="140"/>
      <c r="H857" s="137">
        <v>9661</v>
      </c>
      <c r="I857" s="141">
        <v>74</v>
      </c>
      <c r="J857" s="140"/>
      <c r="K857" s="137"/>
      <c r="L857" s="138"/>
      <c r="M857" s="140"/>
    </row>
    <row r="858" spans="1:13" x14ac:dyDescent="0.2">
      <c r="A858" s="136" t="s">
        <v>980</v>
      </c>
      <c r="B858" s="137">
        <v>127532</v>
      </c>
      <c r="C858" s="141"/>
      <c r="D858" s="140"/>
      <c r="E858" s="137">
        <v>85734</v>
      </c>
      <c r="F858" s="141">
        <v>50</v>
      </c>
      <c r="G858" s="140"/>
      <c r="H858" s="137">
        <v>41797</v>
      </c>
      <c r="I858" s="141">
        <v>50</v>
      </c>
      <c r="J858" s="140"/>
      <c r="K858" s="137"/>
      <c r="L858" s="138"/>
      <c r="M858" s="140"/>
    </row>
    <row r="859" spans="1:13" x14ac:dyDescent="0.2">
      <c r="A859" s="136" t="s">
        <v>1051</v>
      </c>
      <c r="B859" s="137">
        <v>3411</v>
      </c>
      <c r="C859" s="141"/>
      <c r="D859" s="140"/>
      <c r="E859" s="137">
        <v>2649</v>
      </c>
      <c r="F859" s="141"/>
      <c r="G859" s="140"/>
      <c r="H859" s="137">
        <v>762</v>
      </c>
      <c r="I859" s="141"/>
      <c r="J859" s="140"/>
      <c r="K859" s="137"/>
      <c r="L859" s="138"/>
      <c r="M859" s="140"/>
    </row>
    <row r="860" spans="1:13" x14ac:dyDescent="0.2">
      <c r="A860" s="136" t="s">
        <v>1053</v>
      </c>
      <c r="B860" s="137">
        <v>61007</v>
      </c>
      <c r="C860" s="141"/>
      <c r="D860" s="140"/>
      <c r="E860" s="137">
        <v>41004</v>
      </c>
      <c r="F860" s="141"/>
      <c r="G860" s="140"/>
      <c r="H860" s="137">
        <v>20003</v>
      </c>
      <c r="I860" s="141"/>
      <c r="J860" s="140"/>
      <c r="K860" s="137"/>
      <c r="L860" s="138"/>
      <c r="M860" s="140"/>
    </row>
    <row r="861" spans="1:13" x14ac:dyDescent="0.2">
      <c r="A861" s="136" t="s">
        <v>1054</v>
      </c>
      <c r="B861" s="137"/>
      <c r="C861" s="141"/>
      <c r="D861" s="140"/>
      <c r="E861" s="137"/>
      <c r="F861" s="141"/>
      <c r="G861" s="140"/>
      <c r="H861" s="137"/>
      <c r="I861" s="141"/>
      <c r="J861" s="140"/>
      <c r="K861" s="137"/>
      <c r="L861" s="138"/>
      <c r="M861" s="140"/>
    </row>
    <row r="862" spans="1:13" x14ac:dyDescent="0.2">
      <c r="A862" s="142" t="s">
        <v>434</v>
      </c>
      <c r="B862" s="143">
        <v>918821</v>
      </c>
      <c r="C862" s="144">
        <v>69</v>
      </c>
      <c r="D862" s="145"/>
      <c r="E862" s="143">
        <v>798413</v>
      </c>
      <c r="F862" s="144">
        <v>74</v>
      </c>
      <c r="G862" s="145"/>
      <c r="H862" s="143">
        <v>152420</v>
      </c>
      <c r="I862" s="144">
        <v>20</v>
      </c>
      <c r="J862" s="145"/>
      <c r="K862" s="143">
        <v>32012</v>
      </c>
      <c r="L862" s="144">
        <v>25</v>
      </c>
      <c r="M862" s="145"/>
    </row>
    <row r="863" spans="1:13" x14ac:dyDescent="0.2">
      <c r="A863" s="142"/>
      <c r="B863" s="146">
        <f t="shared" ref="B863:M863" si="24">+SUM(B840:B861)</f>
        <v>918816</v>
      </c>
      <c r="C863" s="147">
        <f t="shared" si="24"/>
        <v>569</v>
      </c>
      <c r="D863" s="148">
        <f t="shared" si="24"/>
        <v>0</v>
      </c>
      <c r="E863" s="146">
        <f t="shared" si="24"/>
        <v>798406</v>
      </c>
      <c r="F863" s="147">
        <f t="shared" si="24"/>
        <v>774</v>
      </c>
      <c r="G863" s="148">
        <f t="shared" si="24"/>
        <v>0</v>
      </c>
      <c r="H863" s="146">
        <f t="shared" si="24"/>
        <v>152415</v>
      </c>
      <c r="I863" s="147">
        <f t="shared" si="24"/>
        <v>520</v>
      </c>
      <c r="J863" s="148">
        <f t="shared" si="24"/>
        <v>0</v>
      </c>
      <c r="K863" s="146">
        <f t="shared" si="24"/>
        <v>32012</v>
      </c>
      <c r="L863" s="147">
        <f t="shared" si="24"/>
        <v>25</v>
      </c>
      <c r="M863" s="148">
        <f t="shared" si="24"/>
        <v>0</v>
      </c>
    </row>
    <row r="864" spans="1:13" ht="42" customHeight="1" x14ac:dyDescent="0.2">
      <c r="A864" s="188" t="s">
        <v>1079</v>
      </c>
      <c r="B864" s="189"/>
      <c r="C864" s="189"/>
      <c r="D864" s="189"/>
      <c r="E864" s="189"/>
      <c r="F864" s="189"/>
      <c r="G864" s="189"/>
      <c r="H864" s="189"/>
      <c r="I864" s="189"/>
      <c r="J864" s="189"/>
      <c r="K864" s="189"/>
      <c r="L864" s="189"/>
      <c r="M864" s="190"/>
    </row>
    <row r="869" spans="1:5" ht="19" x14ac:dyDescent="0.25">
      <c r="A869" s="126" t="s">
        <v>1080</v>
      </c>
      <c r="B869" s="163"/>
      <c r="C869" s="163"/>
      <c r="D869" s="163"/>
      <c r="E869" s="163"/>
    </row>
    <row r="870" spans="1:5" ht="16" x14ac:dyDescent="0.2">
      <c r="A870" s="170" t="s">
        <v>1069</v>
      </c>
      <c r="B870" s="171"/>
      <c r="C870" s="171"/>
      <c r="D870" s="171"/>
      <c r="E870" s="172"/>
    </row>
    <row r="871" spans="1:5" ht="36" customHeight="1" x14ac:dyDescent="0.2">
      <c r="A871" s="173" t="s">
        <v>1081</v>
      </c>
      <c r="B871" s="174"/>
      <c r="C871" s="174"/>
      <c r="D871" s="174"/>
      <c r="E871" s="175"/>
    </row>
    <row r="872" spans="1:5" ht="15" customHeight="1" x14ac:dyDescent="0.2">
      <c r="A872" s="129" t="s">
        <v>958</v>
      </c>
      <c r="B872" s="176" t="s">
        <v>1036</v>
      </c>
      <c r="C872" s="187"/>
      <c r="D872" s="176" t="s">
        <v>1037</v>
      </c>
      <c r="E872" s="187"/>
    </row>
    <row r="873" spans="1:5" x14ac:dyDescent="0.2">
      <c r="A873" s="129"/>
      <c r="B873" s="179"/>
      <c r="C873" s="191"/>
      <c r="D873" s="179"/>
      <c r="E873" s="191"/>
    </row>
    <row r="874" spans="1:5" ht="15" customHeight="1" x14ac:dyDescent="0.2">
      <c r="A874" s="185"/>
      <c r="B874" s="192" t="s">
        <v>1041</v>
      </c>
      <c r="C874" s="193" t="s">
        <v>1082</v>
      </c>
      <c r="D874" s="192" t="s">
        <v>1041</v>
      </c>
      <c r="E874" s="194" t="s">
        <v>1082</v>
      </c>
    </row>
    <row r="875" spans="1:5" x14ac:dyDescent="0.2">
      <c r="A875" s="136" t="s">
        <v>966</v>
      </c>
      <c r="B875" s="137">
        <v>26251</v>
      </c>
      <c r="C875" s="138">
        <v>75</v>
      </c>
      <c r="D875" s="137">
        <v>26251</v>
      </c>
      <c r="E875" s="140">
        <v>75</v>
      </c>
    </row>
    <row r="876" spans="1:5" x14ac:dyDescent="0.2">
      <c r="A876" s="136" t="s">
        <v>1044</v>
      </c>
      <c r="B876" s="137">
        <v>6117</v>
      </c>
      <c r="C876" s="138">
        <v>25</v>
      </c>
      <c r="D876" s="137">
        <v>6117</v>
      </c>
      <c r="E876" s="140">
        <v>25</v>
      </c>
    </row>
    <row r="877" spans="1:5" x14ac:dyDescent="0.2">
      <c r="A877" s="136" t="s">
        <v>946</v>
      </c>
      <c r="B877" s="137"/>
      <c r="C877" s="138"/>
      <c r="D877" s="137"/>
      <c r="E877" s="140"/>
    </row>
    <row r="878" spans="1:5" x14ac:dyDescent="0.2">
      <c r="A878" s="136" t="s">
        <v>967</v>
      </c>
      <c r="B878" s="137">
        <v>3401</v>
      </c>
      <c r="C878" s="138"/>
      <c r="D878" s="137">
        <v>3648</v>
      </c>
      <c r="E878" s="140"/>
    </row>
    <row r="879" spans="1:5" x14ac:dyDescent="0.2">
      <c r="A879" s="136" t="s">
        <v>968</v>
      </c>
      <c r="B879" s="137">
        <v>33285</v>
      </c>
      <c r="C879" s="141">
        <v>25</v>
      </c>
      <c r="D879" s="137">
        <v>33285</v>
      </c>
      <c r="E879" s="140">
        <v>25</v>
      </c>
    </row>
    <row r="880" spans="1:5" x14ac:dyDescent="0.2">
      <c r="A880" s="136" t="s">
        <v>312</v>
      </c>
      <c r="B880" s="137"/>
      <c r="C880" s="138"/>
      <c r="D880" s="137"/>
      <c r="E880" s="140"/>
    </row>
    <row r="881" spans="1:5" x14ac:dyDescent="0.2">
      <c r="A881" s="136" t="s">
        <v>969</v>
      </c>
      <c r="B881" s="137">
        <v>1002</v>
      </c>
      <c r="C881" s="141"/>
      <c r="D881" s="137">
        <v>1002</v>
      </c>
      <c r="E881" s="140"/>
    </row>
    <row r="882" spans="1:5" x14ac:dyDescent="0.2">
      <c r="A882" s="136" t="s">
        <v>970</v>
      </c>
      <c r="B882" s="137">
        <v>11868</v>
      </c>
      <c r="C882" s="141">
        <v>50</v>
      </c>
      <c r="D882" s="137">
        <v>7009</v>
      </c>
      <c r="E882" s="140"/>
    </row>
    <row r="883" spans="1:5" x14ac:dyDescent="0.2">
      <c r="A883" s="136" t="s">
        <v>971</v>
      </c>
      <c r="B883" s="137"/>
      <c r="C883" s="141"/>
      <c r="D883" s="137"/>
      <c r="E883" s="140"/>
    </row>
    <row r="884" spans="1:5" x14ac:dyDescent="0.2">
      <c r="A884" s="136" t="s">
        <v>1046</v>
      </c>
      <c r="B884" s="137">
        <v>6608</v>
      </c>
      <c r="C884" s="141">
        <v>75</v>
      </c>
      <c r="D884" s="137">
        <v>6608</v>
      </c>
      <c r="E884" s="140">
        <v>75</v>
      </c>
    </row>
    <row r="885" spans="1:5" x14ac:dyDescent="0.2">
      <c r="A885" s="136" t="s">
        <v>973</v>
      </c>
      <c r="B885" s="137">
        <v>354</v>
      </c>
      <c r="C885" s="141">
        <v>75</v>
      </c>
      <c r="D885" s="137">
        <v>354</v>
      </c>
      <c r="E885" s="140">
        <v>75</v>
      </c>
    </row>
    <row r="886" spans="1:5" x14ac:dyDescent="0.2">
      <c r="A886" s="136" t="s">
        <v>974</v>
      </c>
      <c r="B886" s="137">
        <v>431</v>
      </c>
      <c r="C886" s="141">
        <v>50</v>
      </c>
      <c r="D886" s="137">
        <v>301</v>
      </c>
      <c r="E886" s="140">
        <v>75</v>
      </c>
    </row>
    <row r="887" spans="1:5" x14ac:dyDescent="0.2">
      <c r="A887" s="136" t="s">
        <v>975</v>
      </c>
      <c r="B887" s="137">
        <v>10826</v>
      </c>
      <c r="C887" s="141">
        <v>50</v>
      </c>
      <c r="D887" s="137">
        <v>10826</v>
      </c>
      <c r="E887" s="140">
        <v>50</v>
      </c>
    </row>
    <row r="888" spans="1:5" x14ac:dyDescent="0.2">
      <c r="A888" s="136" t="s">
        <v>313</v>
      </c>
      <c r="B888" s="137">
        <v>14976</v>
      </c>
      <c r="C888" s="141">
        <v>25</v>
      </c>
      <c r="D888" s="137">
        <v>9322</v>
      </c>
      <c r="E888" s="140">
        <v>87</v>
      </c>
    </row>
    <row r="889" spans="1:5" x14ac:dyDescent="0.2">
      <c r="A889" s="136" t="s">
        <v>976</v>
      </c>
      <c r="B889" s="137">
        <v>1814</v>
      </c>
      <c r="C889" s="141">
        <v>25</v>
      </c>
      <c r="D889" s="137">
        <v>1814</v>
      </c>
      <c r="E889" s="140">
        <v>25</v>
      </c>
    </row>
    <row r="890" spans="1:5" x14ac:dyDescent="0.2">
      <c r="A890" s="136" t="s">
        <v>977</v>
      </c>
      <c r="B890" s="137">
        <v>4525</v>
      </c>
      <c r="C890" s="141"/>
      <c r="D890" s="137">
        <v>5034</v>
      </c>
      <c r="E890" s="140"/>
    </row>
    <row r="891" spans="1:5" x14ac:dyDescent="0.2">
      <c r="A891" s="136" t="s">
        <v>978</v>
      </c>
      <c r="B891" s="137">
        <v>18139</v>
      </c>
      <c r="C891" s="141"/>
      <c r="D891" s="137">
        <v>18139</v>
      </c>
      <c r="E891" s="140"/>
    </row>
    <row r="892" spans="1:5" x14ac:dyDescent="0.2">
      <c r="A892" s="136" t="s">
        <v>979</v>
      </c>
      <c r="B892" s="137">
        <v>206</v>
      </c>
      <c r="C892" s="141">
        <v>75</v>
      </c>
      <c r="D892" s="137">
        <v>93</v>
      </c>
      <c r="E892" s="140">
        <v>75</v>
      </c>
    </row>
    <row r="893" spans="1:5" x14ac:dyDescent="0.2">
      <c r="A893" s="136" t="s">
        <v>980</v>
      </c>
      <c r="B893" s="137">
        <v>877</v>
      </c>
      <c r="C893" s="141">
        <v>25</v>
      </c>
      <c r="D893" s="137">
        <v>877</v>
      </c>
      <c r="E893" s="140">
        <v>25</v>
      </c>
    </row>
    <row r="894" spans="1:5" x14ac:dyDescent="0.2">
      <c r="A894" s="136" t="s">
        <v>1051</v>
      </c>
      <c r="B894" s="137"/>
      <c r="C894" s="141"/>
      <c r="D894" s="137"/>
      <c r="E894" s="140"/>
    </row>
    <row r="895" spans="1:5" x14ac:dyDescent="0.2">
      <c r="A895" s="136" t="s">
        <v>1053</v>
      </c>
      <c r="B895" s="137">
        <v>1203</v>
      </c>
      <c r="C895" s="141"/>
      <c r="D895" s="137">
        <v>1202</v>
      </c>
      <c r="E895" s="140">
        <v>75</v>
      </c>
    </row>
    <row r="896" spans="1:5" x14ac:dyDescent="0.2">
      <c r="A896" s="136" t="s">
        <v>1054</v>
      </c>
      <c r="B896" s="137">
        <v>4430</v>
      </c>
      <c r="C896" s="141">
        <v>25</v>
      </c>
      <c r="D896" s="137">
        <v>4490</v>
      </c>
      <c r="E896" s="140">
        <v>75</v>
      </c>
    </row>
    <row r="897" spans="1:5" x14ac:dyDescent="0.2">
      <c r="A897" s="142" t="s">
        <v>434</v>
      </c>
      <c r="B897" s="143">
        <v>146319</v>
      </c>
      <c r="C897" s="144"/>
      <c r="D897" s="143">
        <v>136379</v>
      </c>
      <c r="E897" s="145"/>
    </row>
    <row r="898" spans="1:5" x14ac:dyDescent="0.2">
      <c r="A898" s="142"/>
      <c r="B898" s="146">
        <f>+SUM(B875:B896)</f>
        <v>146313</v>
      </c>
      <c r="C898" s="147">
        <f>+SUM(C875:C896)</f>
        <v>600</v>
      </c>
      <c r="D898" s="146">
        <f>+SUM(D875:D896)</f>
        <v>136372</v>
      </c>
      <c r="E898" s="148">
        <f>+SUM(E875:E896)</f>
        <v>762</v>
      </c>
    </row>
    <row r="899" spans="1:5" ht="47.25" customHeight="1" x14ac:dyDescent="0.2">
      <c r="A899" s="188" t="s">
        <v>1083</v>
      </c>
      <c r="B899" s="189"/>
      <c r="C899" s="189"/>
      <c r="D899" s="189"/>
      <c r="E899" s="190"/>
    </row>
    <row r="904" spans="1:5" ht="19" x14ac:dyDescent="0.25">
      <c r="A904" s="126" t="s">
        <v>1084</v>
      </c>
      <c r="B904" s="163"/>
      <c r="C904" s="163"/>
      <c r="D904" s="163"/>
      <c r="E904" s="163"/>
    </row>
    <row r="905" spans="1:5" ht="16" x14ac:dyDescent="0.2">
      <c r="A905" s="170" t="s">
        <v>1073</v>
      </c>
      <c r="B905" s="171"/>
      <c r="C905" s="171"/>
      <c r="D905" s="171"/>
      <c r="E905" s="172"/>
    </row>
    <row r="906" spans="1:5" ht="36" customHeight="1" x14ac:dyDescent="0.2">
      <c r="A906" s="173" t="s">
        <v>1085</v>
      </c>
      <c r="B906" s="174"/>
      <c r="C906" s="174"/>
      <c r="D906" s="174"/>
      <c r="E906" s="175"/>
    </row>
    <row r="907" spans="1:5" ht="15" customHeight="1" x14ac:dyDescent="0.2">
      <c r="A907" s="129" t="s">
        <v>958</v>
      </c>
      <c r="B907" s="176" t="s">
        <v>1036</v>
      </c>
      <c r="C907" s="187"/>
      <c r="D907" s="176" t="s">
        <v>1037</v>
      </c>
      <c r="E907" s="187"/>
    </row>
    <row r="908" spans="1:5" x14ac:dyDescent="0.2">
      <c r="A908" s="129"/>
      <c r="B908" s="179"/>
      <c r="C908" s="191"/>
      <c r="D908" s="179"/>
      <c r="E908" s="191"/>
    </row>
    <row r="909" spans="1:5" ht="15" customHeight="1" x14ac:dyDescent="0.2">
      <c r="A909" s="185"/>
      <c r="B909" s="192" t="s">
        <v>1041</v>
      </c>
      <c r="C909" s="193" t="s">
        <v>1082</v>
      </c>
      <c r="D909" s="192" t="s">
        <v>1041</v>
      </c>
      <c r="E909" s="194" t="s">
        <v>1082</v>
      </c>
    </row>
    <row r="910" spans="1:5" x14ac:dyDescent="0.2">
      <c r="A910" s="136" t="s">
        <v>966</v>
      </c>
      <c r="B910" s="137">
        <v>432152</v>
      </c>
      <c r="C910" s="138">
        <v>58</v>
      </c>
      <c r="D910" s="137">
        <v>411792</v>
      </c>
      <c r="E910" s="140">
        <v>69</v>
      </c>
    </row>
    <row r="911" spans="1:5" x14ac:dyDescent="0.2">
      <c r="A911" s="136" t="s">
        <v>1044</v>
      </c>
      <c r="B911" s="137">
        <v>14605</v>
      </c>
      <c r="C911" s="138">
        <v>24</v>
      </c>
      <c r="D911" s="137">
        <v>14041</v>
      </c>
      <c r="E911" s="140">
        <v>25</v>
      </c>
    </row>
    <row r="912" spans="1:5" x14ac:dyDescent="0.2">
      <c r="A912" s="136" t="s">
        <v>946</v>
      </c>
      <c r="B912" s="137">
        <v>72014</v>
      </c>
      <c r="C912" s="138">
        <v>50</v>
      </c>
      <c r="D912" s="137">
        <v>68099</v>
      </c>
      <c r="E912" s="140">
        <v>75</v>
      </c>
    </row>
    <row r="913" spans="1:5" x14ac:dyDescent="0.2">
      <c r="A913" s="136" t="s">
        <v>967</v>
      </c>
      <c r="B913" s="137">
        <v>10947</v>
      </c>
      <c r="C913" s="141">
        <v>85</v>
      </c>
      <c r="D913" s="137">
        <v>10947</v>
      </c>
      <c r="E913" s="140">
        <v>85</v>
      </c>
    </row>
    <row r="914" spans="1:5" x14ac:dyDescent="0.2">
      <c r="A914" s="136" t="s">
        <v>968</v>
      </c>
      <c r="B914" s="137">
        <v>64206</v>
      </c>
      <c r="C914" s="141">
        <v>50</v>
      </c>
      <c r="D914" s="137">
        <v>66034</v>
      </c>
      <c r="E914" s="140">
        <v>50</v>
      </c>
    </row>
    <row r="915" spans="1:5" x14ac:dyDescent="0.2">
      <c r="A915" s="136" t="s">
        <v>312</v>
      </c>
      <c r="B915" s="137"/>
      <c r="C915" s="138"/>
      <c r="D915" s="137"/>
      <c r="E915" s="140"/>
    </row>
    <row r="916" spans="1:5" x14ac:dyDescent="0.2">
      <c r="A916" s="136" t="s">
        <v>969</v>
      </c>
      <c r="B916" s="137">
        <v>18776</v>
      </c>
      <c r="C916" s="141">
        <v>50</v>
      </c>
      <c r="D916" s="137">
        <v>18893</v>
      </c>
      <c r="E916" s="140">
        <v>75</v>
      </c>
    </row>
    <row r="917" spans="1:5" x14ac:dyDescent="0.2">
      <c r="A917" s="136" t="s">
        <v>970</v>
      </c>
      <c r="B917" s="137">
        <v>5520</v>
      </c>
      <c r="C917" s="141"/>
      <c r="D917" s="137">
        <v>6287</v>
      </c>
      <c r="E917" s="140">
        <v>75</v>
      </c>
    </row>
    <row r="918" spans="1:5" x14ac:dyDescent="0.2">
      <c r="A918" s="136" t="s">
        <v>971</v>
      </c>
      <c r="B918" s="137">
        <v>44429</v>
      </c>
      <c r="C918" s="141"/>
      <c r="D918" s="137">
        <v>29401</v>
      </c>
      <c r="E918" s="140">
        <v>50</v>
      </c>
    </row>
    <row r="919" spans="1:5" x14ac:dyDescent="0.2">
      <c r="A919" s="136" t="s">
        <v>1046</v>
      </c>
      <c r="B919" s="137">
        <v>24307</v>
      </c>
      <c r="C919" s="141">
        <v>50</v>
      </c>
      <c r="D919" s="137">
        <v>18106</v>
      </c>
      <c r="E919" s="140">
        <v>75</v>
      </c>
    </row>
    <row r="920" spans="1:5" x14ac:dyDescent="0.2">
      <c r="A920" s="136" t="s">
        <v>973</v>
      </c>
      <c r="B920" s="137">
        <v>15740</v>
      </c>
      <c r="C920" s="141">
        <v>75</v>
      </c>
      <c r="D920" s="137">
        <v>14731</v>
      </c>
      <c r="E920" s="140"/>
    </row>
    <row r="921" spans="1:5" x14ac:dyDescent="0.2">
      <c r="A921" s="136" t="s">
        <v>974</v>
      </c>
      <c r="B921" s="137">
        <v>68069</v>
      </c>
      <c r="C921" s="141">
        <v>59</v>
      </c>
      <c r="D921" s="137">
        <v>63081</v>
      </c>
      <c r="E921" s="140">
        <v>56</v>
      </c>
    </row>
    <row r="922" spans="1:5" x14ac:dyDescent="0.2">
      <c r="A922" s="136" t="s">
        <v>975</v>
      </c>
      <c r="B922" s="137">
        <v>43006</v>
      </c>
      <c r="C922" s="141">
        <v>50</v>
      </c>
      <c r="D922" s="137">
        <v>42315</v>
      </c>
      <c r="E922" s="140">
        <v>75</v>
      </c>
    </row>
    <row r="923" spans="1:5" x14ac:dyDescent="0.2">
      <c r="A923" s="136" t="s">
        <v>313</v>
      </c>
      <c r="B923" s="137">
        <v>9735</v>
      </c>
      <c r="C923" s="141">
        <v>25</v>
      </c>
      <c r="D923" s="137">
        <v>12826</v>
      </c>
      <c r="E923" s="140">
        <v>50</v>
      </c>
    </row>
    <row r="924" spans="1:5" x14ac:dyDescent="0.2">
      <c r="A924" s="136" t="s">
        <v>976</v>
      </c>
      <c r="B924" s="137">
        <v>19712</v>
      </c>
      <c r="C924" s="141">
        <v>50</v>
      </c>
      <c r="D924" s="137">
        <v>25281</v>
      </c>
      <c r="E924" s="140">
        <v>75</v>
      </c>
    </row>
    <row r="925" spans="1:5" x14ac:dyDescent="0.2">
      <c r="A925" s="136" t="s">
        <v>977</v>
      </c>
      <c r="B925" s="137">
        <v>31293</v>
      </c>
      <c r="C925" s="141"/>
      <c r="D925" s="137">
        <v>25726</v>
      </c>
      <c r="E925" s="140">
        <v>25</v>
      </c>
    </row>
    <row r="926" spans="1:5" x14ac:dyDescent="0.2">
      <c r="A926" s="136" t="s">
        <v>978</v>
      </c>
      <c r="B926" s="137">
        <v>55719</v>
      </c>
      <c r="C926" s="141">
        <v>25</v>
      </c>
      <c r="D926" s="137">
        <v>64452</v>
      </c>
      <c r="E926" s="140"/>
    </row>
    <row r="927" spans="1:5" x14ac:dyDescent="0.2">
      <c r="A927" s="136" t="s">
        <v>979</v>
      </c>
      <c r="B927" s="137">
        <v>39432</v>
      </c>
      <c r="C927" s="141">
        <v>75</v>
      </c>
      <c r="D927" s="137">
        <v>32242</v>
      </c>
      <c r="E927" s="140">
        <v>75</v>
      </c>
    </row>
    <row r="928" spans="1:5" x14ac:dyDescent="0.2">
      <c r="A928" s="136" t="s">
        <v>980</v>
      </c>
      <c r="B928" s="137">
        <v>66999</v>
      </c>
      <c r="C928" s="141">
        <v>75</v>
      </c>
      <c r="D928" s="137">
        <v>48691</v>
      </c>
      <c r="E928" s="140">
        <v>50</v>
      </c>
    </row>
    <row r="929" spans="1:5" x14ac:dyDescent="0.2">
      <c r="A929" s="136" t="s">
        <v>1051</v>
      </c>
      <c r="B929" s="137"/>
      <c r="C929" s="141"/>
      <c r="D929" s="137"/>
      <c r="E929" s="140"/>
    </row>
    <row r="930" spans="1:5" x14ac:dyDescent="0.2">
      <c r="A930" s="136" t="s">
        <v>1053</v>
      </c>
      <c r="B930" s="137">
        <v>15176</v>
      </c>
      <c r="C930" s="141">
        <v>25</v>
      </c>
      <c r="D930" s="137">
        <v>42843</v>
      </c>
      <c r="E930" s="140">
        <v>50</v>
      </c>
    </row>
    <row r="931" spans="1:5" x14ac:dyDescent="0.2">
      <c r="A931" s="136" t="s">
        <v>1054</v>
      </c>
      <c r="B931" s="137">
        <v>6763</v>
      </c>
      <c r="C931" s="141">
        <v>75</v>
      </c>
      <c r="D931" s="137">
        <v>6761</v>
      </c>
      <c r="E931" s="140"/>
    </row>
    <row r="932" spans="1:5" x14ac:dyDescent="0.2">
      <c r="A932" s="142" t="s">
        <v>434</v>
      </c>
      <c r="B932" s="143">
        <v>1059609</v>
      </c>
      <c r="C932" s="144">
        <v>1</v>
      </c>
      <c r="D932" s="143">
        <v>1022562</v>
      </c>
      <c r="E932" s="145">
        <v>5</v>
      </c>
    </row>
    <row r="933" spans="1:5" x14ac:dyDescent="0.2">
      <c r="A933" s="142"/>
      <c r="B933" s="146">
        <f>+SUM(B910:B931)</f>
        <v>1058600</v>
      </c>
      <c r="C933" s="147">
        <f>+SUM(C910:C931)</f>
        <v>901</v>
      </c>
      <c r="D933" s="146">
        <f>+SUM(D910:D931)</f>
        <v>1022549</v>
      </c>
      <c r="E933" s="148">
        <f>+SUM(E910:E931)</f>
        <v>1035</v>
      </c>
    </row>
    <row r="934" spans="1:5" ht="47.25" customHeight="1" x14ac:dyDescent="0.2">
      <c r="A934" s="188" t="s">
        <v>1086</v>
      </c>
      <c r="B934" s="189"/>
      <c r="C934" s="189"/>
      <c r="D934" s="189"/>
      <c r="E934" s="190"/>
    </row>
    <row r="935" spans="1:5" ht="17.25" customHeight="1" x14ac:dyDescent="0.2"/>
    <row r="936" spans="1:5" ht="17.25" customHeight="1" x14ac:dyDescent="0.2"/>
    <row r="937" spans="1:5" ht="17.25" customHeight="1" x14ac:dyDescent="0.2"/>
    <row r="938" spans="1:5" ht="17.25" customHeight="1" x14ac:dyDescent="0.2"/>
    <row r="939" spans="1:5" ht="19" x14ac:dyDescent="0.25">
      <c r="A939" s="126" t="s">
        <v>1087</v>
      </c>
      <c r="B939" s="163"/>
      <c r="C939" s="163"/>
      <c r="D939" s="163"/>
      <c r="E939" s="163"/>
    </row>
    <row r="940" spans="1:5" ht="16" x14ac:dyDescent="0.2">
      <c r="A940" s="170" t="s">
        <v>1077</v>
      </c>
      <c r="B940" s="171"/>
      <c r="C940" s="171"/>
      <c r="D940" s="171"/>
      <c r="E940" s="172"/>
    </row>
    <row r="941" spans="1:5" ht="36" customHeight="1" x14ac:dyDescent="0.2">
      <c r="A941" s="173" t="s">
        <v>1088</v>
      </c>
      <c r="B941" s="174"/>
      <c r="C941" s="174"/>
      <c r="D941" s="174"/>
      <c r="E941" s="175"/>
    </row>
    <row r="942" spans="1:5" ht="15" customHeight="1" x14ac:dyDescent="0.2">
      <c r="A942" s="129" t="s">
        <v>958</v>
      </c>
      <c r="B942" s="176" t="s">
        <v>1036</v>
      </c>
      <c r="C942" s="187"/>
      <c r="D942" s="176" t="s">
        <v>1037</v>
      </c>
      <c r="E942" s="187"/>
    </row>
    <row r="943" spans="1:5" x14ac:dyDescent="0.2">
      <c r="A943" s="129"/>
      <c r="B943" s="179"/>
      <c r="C943" s="191"/>
      <c r="D943" s="179"/>
      <c r="E943" s="191"/>
    </row>
    <row r="944" spans="1:5" ht="15" customHeight="1" x14ac:dyDescent="0.2">
      <c r="A944" s="185"/>
      <c r="B944" s="192" t="s">
        <v>1041</v>
      </c>
      <c r="C944" s="193" t="s">
        <v>1082</v>
      </c>
      <c r="D944" s="192" t="s">
        <v>1041</v>
      </c>
      <c r="E944" s="194" t="s">
        <v>1082</v>
      </c>
    </row>
    <row r="945" spans="1:5" x14ac:dyDescent="0.2">
      <c r="A945" s="136" t="s">
        <v>966</v>
      </c>
      <c r="B945" s="137">
        <v>117570</v>
      </c>
      <c r="C945" s="138">
        <v>50</v>
      </c>
      <c r="D945" s="137">
        <v>115564</v>
      </c>
      <c r="E945" s="140">
        <v>75</v>
      </c>
    </row>
    <row r="946" spans="1:5" x14ac:dyDescent="0.2">
      <c r="A946" s="136" t="s">
        <v>1044</v>
      </c>
      <c r="B946" s="137">
        <v>11474</v>
      </c>
      <c r="C946" s="138">
        <v>25</v>
      </c>
      <c r="D946" s="137">
        <v>7496</v>
      </c>
      <c r="E946" s="140">
        <v>25</v>
      </c>
    </row>
    <row r="947" spans="1:5" x14ac:dyDescent="0.2">
      <c r="A947" s="136" t="s">
        <v>946</v>
      </c>
      <c r="B947" s="137"/>
      <c r="C947" s="138"/>
      <c r="D947" s="137"/>
      <c r="E947" s="140"/>
    </row>
    <row r="948" spans="1:5" x14ac:dyDescent="0.2">
      <c r="A948" s="136" t="s">
        <v>967</v>
      </c>
      <c r="B948" s="137">
        <v>33329</v>
      </c>
      <c r="C948" s="138">
        <v>50</v>
      </c>
      <c r="D948" s="137">
        <v>22667</v>
      </c>
      <c r="E948" s="140">
        <v>94</v>
      </c>
    </row>
    <row r="949" spans="1:5" x14ac:dyDescent="0.2">
      <c r="A949" s="136" t="s">
        <v>968</v>
      </c>
      <c r="B949" s="137">
        <v>195842</v>
      </c>
      <c r="C949" s="141"/>
      <c r="D949" s="137">
        <v>220386</v>
      </c>
      <c r="E949" s="140">
        <v>75</v>
      </c>
    </row>
    <row r="950" spans="1:5" x14ac:dyDescent="0.2">
      <c r="A950" s="136" t="s">
        <v>312</v>
      </c>
      <c r="B950" s="137"/>
      <c r="C950" s="138"/>
      <c r="D950" s="137"/>
      <c r="E950" s="140"/>
    </row>
    <row r="951" spans="1:5" x14ac:dyDescent="0.2">
      <c r="A951" s="136" t="s">
        <v>969</v>
      </c>
      <c r="B951" s="137">
        <v>35322</v>
      </c>
      <c r="C951" s="141">
        <v>25</v>
      </c>
      <c r="D951" s="137">
        <v>35345</v>
      </c>
      <c r="E951" s="140">
        <v>25</v>
      </c>
    </row>
    <row r="952" spans="1:5" x14ac:dyDescent="0.2">
      <c r="A952" s="136" t="s">
        <v>970</v>
      </c>
      <c r="B952" s="137">
        <v>15919</v>
      </c>
      <c r="C952" s="141">
        <v>75</v>
      </c>
      <c r="D952" s="137">
        <v>14573</v>
      </c>
      <c r="E952" s="140"/>
    </row>
    <row r="953" spans="1:5" x14ac:dyDescent="0.2">
      <c r="A953" s="136" t="s">
        <v>971</v>
      </c>
      <c r="B953" s="137">
        <v>25902</v>
      </c>
      <c r="C953" s="141"/>
      <c r="D953" s="137">
        <v>36166</v>
      </c>
      <c r="E953" s="140"/>
    </row>
    <row r="954" spans="1:5" x14ac:dyDescent="0.2">
      <c r="A954" s="136" t="s">
        <v>1046</v>
      </c>
      <c r="B954" s="137">
        <v>42452</v>
      </c>
      <c r="C954" s="141">
        <v>75</v>
      </c>
      <c r="D954" s="137">
        <v>42452</v>
      </c>
      <c r="E954" s="140">
        <v>75</v>
      </c>
    </row>
    <row r="955" spans="1:5" x14ac:dyDescent="0.2">
      <c r="A955" s="136" t="s">
        <v>973</v>
      </c>
      <c r="B955" s="137">
        <v>35881</v>
      </c>
      <c r="C955" s="141"/>
      <c r="D955" s="137">
        <v>26181</v>
      </c>
      <c r="E955" s="140">
        <v>25</v>
      </c>
    </row>
    <row r="956" spans="1:5" x14ac:dyDescent="0.2">
      <c r="A956" s="136" t="s">
        <v>974</v>
      </c>
      <c r="B956" s="137">
        <v>71139</v>
      </c>
      <c r="C956" s="141"/>
      <c r="D956" s="137">
        <v>66199</v>
      </c>
      <c r="E956" s="140">
        <v>75</v>
      </c>
    </row>
    <row r="957" spans="1:5" x14ac:dyDescent="0.2">
      <c r="A957" s="136" t="s">
        <v>975</v>
      </c>
      <c r="B957" s="137">
        <v>29459</v>
      </c>
      <c r="C957" s="141">
        <v>25</v>
      </c>
      <c r="D957" s="137">
        <v>17547</v>
      </c>
      <c r="E957" s="140">
        <v>25</v>
      </c>
    </row>
    <row r="958" spans="1:5" x14ac:dyDescent="0.2">
      <c r="A958" s="136" t="s">
        <v>313</v>
      </c>
      <c r="B958" s="137">
        <v>1634</v>
      </c>
      <c r="C958" s="141">
        <v>50</v>
      </c>
      <c r="D958" s="137">
        <v>3945</v>
      </c>
      <c r="E958" s="140">
        <v>25</v>
      </c>
    </row>
    <row r="959" spans="1:5" x14ac:dyDescent="0.2">
      <c r="A959" s="136" t="s">
        <v>976</v>
      </c>
      <c r="B959" s="137">
        <v>33669</v>
      </c>
      <c r="C959" s="141">
        <v>75</v>
      </c>
      <c r="D959" s="137">
        <v>48332</v>
      </c>
      <c r="E959" s="140">
        <v>75</v>
      </c>
    </row>
    <row r="960" spans="1:5" x14ac:dyDescent="0.2">
      <c r="A960" s="136" t="s">
        <v>977</v>
      </c>
      <c r="B960" s="137">
        <v>19597</v>
      </c>
      <c r="C960" s="141"/>
      <c r="D960" s="137">
        <v>20377</v>
      </c>
      <c r="E960" s="140"/>
    </row>
    <row r="961" spans="1:5" x14ac:dyDescent="0.2">
      <c r="A961" s="136" t="s">
        <v>978</v>
      </c>
      <c r="B961" s="137">
        <v>126948</v>
      </c>
      <c r="C961" s="141"/>
      <c r="D961" s="137">
        <v>138267</v>
      </c>
      <c r="E961" s="140"/>
    </row>
    <row r="962" spans="1:5" x14ac:dyDescent="0.2">
      <c r="A962" s="136" t="s">
        <v>979</v>
      </c>
      <c r="B962" s="137">
        <v>75537</v>
      </c>
      <c r="C962" s="141"/>
      <c r="D962" s="137">
        <v>61770</v>
      </c>
      <c r="E962" s="140">
        <v>25</v>
      </c>
    </row>
    <row r="963" spans="1:5" x14ac:dyDescent="0.2">
      <c r="A963" s="136" t="s">
        <v>980</v>
      </c>
      <c r="B963" s="137">
        <v>122978</v>
      </c>
      <c r="C963" s="141">
        <v>25</v>
      </c>
      <c r="D963" s="137">
        <v>132976</v>
      </c>
      <c r="E963" s="140">
        <v>25</v>
      </c>
    </row>
    <row r="964" spans="1:5" x14ac:dyDescent="0.2">
      <c r="A964" s="136" t="s">
        <v>1051</v>
      </c>
      <c r="B964" s="137"/>
      <c r="C964" s="141"/>
      <c r="D964" s="137"/>
      <c r="E964" s="140"/>
    </row>
    <row r="965" spans="1:5" x14ac:dyDescent="0.2">
      <c r="A965" s="136" t="s">
        <v>1053</v>
      </c>
      <c r="B965" s="137">
        <v>72820</v>
      </c>
      <c r="C965" s="141">
        <v>75</v>
      </c>
      <c r="D965" s="137">
        <v>41250</v>
      </c>
      <c r="E965" s="140">
        <v>75</v>
      </c>
    </row>
    <row r="966" spans="1:5" x14ac:dyDescent="0.2">
      <c r="A966" s="136" t="s">
        <v>1054</v>
      </c>
      <c r="B966" s="137">
        <v>9155</v>
      </c>
      <c r="C966" s="141"/>
      <c r="D966" s="137">
        <v>9916</v>
      </c>
      <c r="E966" s="140">
        <v>50</v>
      </c>
    </row>
    <row r="967" spans="1:5" x14ac:dyDescent="0.2">
      <c r="A967" s="142" t="s">
        <v>434</v>
      </c>
      <c r="B967" s="143">
        <v>1076632</v>
      </c>
      <c r="C967" s="144">
        <v>50</v>
      </c>
      <c r="D967" s="143">
        <v>1061416</v>
      </c>
      <c r="E967" s="145">
        <v>69</v>
      </c>
    </row>
    <row r="968" spans="1:5" x14ac:dyDescent="0.2">
      <c r="A968" s="142"/>
      <c r="B968" s="146">
        <f>+SUM(B945:B966)</f>
        <v>1076627</v>
      </c>
      <c r="C968" s="147">
        <f>+SUM(C945:C966)</f>
        <v>550</v>
      </c>
      <c r="D968" s="146">
        <f>+SUM(D945:D966)</f>
        <v>1061409</v>
      </c>
      <c r="E968" s="148">
        <f>+SUM(E945:E966)</f>
        <v>769</v>
      </c>
    </row>
    <row r="969" spans="1:5" ht="47.25" customHeight="1" x14ac:dyDescent="0.2">
      <c r="A969" s="188" t="s">
        <v>1089</v>
      </c>
      <c r="B969" s="189"/>
      <c r="C969" s="189"/>
      <c r="D969" s="189"/>
      <c r="E969" s="190"/>
    </row>
    <row r="974" spans="1:5" ht="19" x14ac:dyDescent="0.25">
      <c r="A974" s="126" t="s">
        <v>1090</v>
      </c>
      <c r="B974" s="163"/>
      <c r="C974" s="163"/>
      <c r="D974" s="163"/>
      <c r="E974" s="163"/>
    </row>
    <row r="975" spans="1:5" ht="16" x14ac:dyDescent="0.2">
      <c r="A975" s="170" t="s">
        <v>1069</v>
      </c>
      <c r="B975" s="171"/>
      <c r="C975" s="171"/>
      <c r="D975" s="171"/>
      <c r="E975" s="172"/>
    </row>
    <row r="976" spans="1:5" ht="33.75" customHeight="1" x14ac:dyDescent="0.2">
      <c r="A976" s="173" t="s">
        <v>1091</v>
      </c>
      <c r="B976" s="174"/>
      <c r="C976" s="174"/>
      <c r="D976" s="174"/>
      <c r="E976" s="175"/>
    </row>
    <row r="977" spans="1:5" x14ac:dyDescent="0.2">
      <c r="A977" s="129" t="s">
        <v>958</v>
      </c>
      <c r="B977" s="176" t="s">
        <v>1036</v>
      </c>
      <c r="C977" s="187"/>
      <c r="D977" s="176" t="s">
        <v>1037</v>
      </c>
      <c r="E977" s="187"/>
    </row>
    <row r="978" spans="1:5" x14ac:dyDescent="0.2">
      <c r="A978" s="129"/>
      <c r="B978" s="179"/>
      <c r="C978" s="191"/>
      <c r="D978" s="179"/>
      <c r="E978" s="191"/>
    </row>
    <row r="979" spans="1:5" x14ac:dyDescent="0.2">
      <c r="A979" s="185"/>
      <c r="B979" s="192" t="s">
        <v>1041</v>
      </c>
      <c r="C979" s="193" t="s">
        <v>1082</v>
      </c>
      <c r="D979" s="192" t="s">
        <v>1041</v>
      </c>
      <c r="E979" s="194" t="s">
        <v>1082</v>
      </c>
    </row>
    <row r="980" spans="1:5" x14ac:dyDescent="0.2">
      <c r="A980" s="136" t="s">
        <v>966</v>
      </c>
      <c r="B980" s="137">
        <v>25945</v>
      </c>
      <c r="C980" s="138">
        <v>25</v>
      </c>
      <c r="D980" s="137">
        <v>25955</v>
      </c>
      <c r="E980" s="140">
        <v>25</v>
      </c>
    </row>
    <row r="981" spans="1:5" x14ac:dyDescent="0.2">
      <c r="A981" s="136" t="s">
        <v>1044</v>
      </c>
      <c r="B981" s="137"/>
      <c r="C981" s="138"/>
      <c r="D981" s="137"/>
      <c r="E981" s="140"/>
    </row>
    <row r="982" spans="1:5" x14ac:dyDescent="0.2">
      <c r="A982" s="136" t="s">
        <v>946</v>
      </c>
      <c r="B982" s="137">
        <v>91306</v>
      </c>
      <c r="C982" s="138">
        <v>75</v>
      </c>
      <c r="D982" s="137">
        <v>89299</v>
      </c>
      <c r="E982" s="140">
        <v>25</v>
      </c>
    </row>
    <row r="983" spans="1:5" x14ac:dyDescent="0.2">
      <c r="A983" s="136" t="s">
        <v>967</v>
      </c>
      <c r="B983" s="137">
        <v>1930</v>
      </c>
      <c r="C983" s="138">
        <v>75</v>
      </c>
      <c r="D983" s="137">
        <v>1930</v>
      </c>
      <c r="E983" s="140">
        <v>75</v>
      </c>
    </row>
    <row r="984" spans="1:5" x14ac:dyDescent="0.2">
      <c r="A984" s="136" t="s">
        <v>968</v>
      </c>
      <c r="B984" s="137">
        <v>46261</v>
      </c>
      <c r="C984" s="141"/>
      <c r="D984" s="137">
        <v>46261</v>
      </c>
      <c r="E984" s="140"/>
    </row>
    <row r="985" spans="1:5" x14ac:dyDescent="0.2">
      <c r="A985" s="136" t="s">
        <v>312</v>
      </c>
      <c r="B985" s="137">
        <v>3011</v>
      </c>
      <c r="C985" s="141">
        <v>50</v>
      </c>
      <c r="D985" s="137">
        <v>3011</v>
      </c>
      <c r="E985" s="140">
        <v>50</v>
      </c>
    </row>
    <row r="986" spans="1:5" x14ac:dyDescent="0.2">
      <c r="A986" s="136" t="s">
        <v>969</v>
      </c>
      <c r="B986" s="137">
        <v>521</v>
      </c>
      <c r="C986" s="141">
        <v>50</v>
      </c>
      <c r="D986" s="137">
        <v>521</v>
      </c>
      <c r="E986" s="140">
        <v>50</v>
      </c>
    </row>
    <row r="987" spans="1:5" x14ac:dyDescent="0.2">
      <c r="A987" s="136" t="s">
        <v>970</v>
      </c>
      <c r="B987" s="137">
        <v>16972</v>
      </c>
      <c r="C987" s="141"/>
      <c r="D987" s="137">
        <v>6233</v>
      </c>
      <c r="E987" s="140">
        <v>50</v>
      </c>
    </row>
    <row r="988" spans="1:5" x14ac:dyDescent="0.2">
      <c r="A988" s="136" t="s">
        <v>971</v>
      </c>
      <c r="B988" s="137">
        <v>9567</v>
      </c>
      <c r="C988" s="141">
        <v>50</v>
      </c>
      <c r="D988" s="137">
        <v>9567</v>
      </c>
      <c r="E988" s="140">
        <v>50</v>
      </c>
    </row>
    <row r="989" spans="1:5" x14ac:dyDescent="0.2">
      <c r="A989" s="136" t="s">
        <v>1046</v>
      </c>
      <c r="B989" s="137">
        <v>4822</v>
      </c>
      <c r="C989" s="141"/>
      <c r="D989" s="137">
        <v>4822</v>
      </c>
      <c r="E989" s="140"/>
    </row>
    <row r="990" spans="1:5" x14ac:dyDescent="0.2">
      <c r="A990" s="136" t="s">
        <v>973</v>
      </c>
      <c r="B990" s="137">
        <v>614</v>
      </c>
      <c r="C990" s="141">
        <v>75</v>
      </c>
      <c r="D990" s="137">
        <v>614</v>
      </c>
      <c r="E990" s="140">
        <v>75</v>
      </c>
    </row>
    <row r="991" spans="1:5" x14ac:dyDescent="0.2">
      <c r="A991" s="136" t="s">
        <v>974</v>
      </c>
      <c r="B991" s="137">
        <v>921</v>
      </c>
      <c r="C991" s="141">
        <v>25</v>
      </c>
      <c r="D991" s="137">
        <v>921</v>
      </c>
      <c r="E991" s="140">
        <v>25</v>
      </c>
    </row>
    <row r="992" spans="1:5" x14ac:dyDescent="0.2">
      <c r="A992" s="136" t="s">
        <v>975</v>
      </c>
      <c r="B992" s="137">
        <v>9627</v>
      </c>
      <c r="C992" s="141">
        <v>50</v>
      </c>
      <c r="D992" s="137">
        <v>9627</v>
      </c>
      <c r="E992" s="140">
        <v>50</v>
      </c>
    </row>
    <row r="993" spans="1:5" x14ac:dyDescent="0.2">
      <c r="A993" s="136" t="s">
        <v>313</v>
      </c>
      <c r="B993" s="137">
        <v>27821</v>
      </c>
      <c r="C993" s="141">
        <v>75</v>
      </c>
      <c r="D993" s="137">
        <v>27821</v>
      </c>
      <c r="E993" s="140">
        <v>75</v>
      </c>
    </row>
    <row r="994" spans="1:5" x14ac:dyDescent="0.2">
      <c r="A994" s="136" t="s">
        <v>976</v>
      </c>
      <c r="B994" s="137">
        <v>388</v>
      </c>
      <c r="C994" s="141">
        <v>75</v>
      </c>
      <c r="D994" s="137"/>
      <c r="E994" s="140"/>
    </row>
    <row r="995" spans="1:5" x14ac:dyDescent="0.2">
      <c r="A995" s="136" t="s">
        <v>977</v>
      </c>
      <c r="B995" s="137"/>
      <c r="C995" s="141"/>
      <c r="D995" s="137"/>
      <c r="E995" s="140"/>
    </row>
    <row r="996" spans="1:5" x14ac:dyDescent="0.2">
      <c r="A996" s="136" t="s">
        <v>978</v>
      </c>
      <c r="B996" s="137">
        <v>15166</v>
      </c>
      <c r="C996" s="141"/>
      <c r="D996" s="137">
        <v>15166</v>
      </c>
      <c r="E996" s="140"/>
    </row>
    <row r="997" spans="1:5" x14ac:dyDescent="0.2">
      <c r="A997" s="136" t="s">
        <v>979</v>
      </c>
      <c r="B997" s="137">
        <v>126</v>
      </c>
      <c r="C997" s="141">
        <v>75</v>
      </c>
      <c r="D997" s="137">
        <v>126</v>
      </c>
      <c r="E997" s="140">
        <v>75</v>
      </c>
    </row>
    <row r="998" spans="1:5" x14ac:dyDescent="0.2">
      <c r="A998" s="136" t="s">
        <v>980</v>
      </c>
      <c r="B998" s="137">
        <v>869</v>
      </c>
      <c r="C998" s="141">
        <v>25</v>
      </c>
      <c r="D998" s="137">
        <v>869</v>
      </c>
      <c r="E998" s="140">
        <v>25</v>
      </c>
    </row>
    <row r="999" spans="1:5" x14ac:dyDescent="0.2">
      <c r="A999" s="136" t="s">
        <v>1051</v>
      </c>
      <c r="B999" s="137"/>
      <c r="C999" s="141"/>
      <c r="D999" s="137"/>
      <c r="E999" s="140"/>
    </row>
    <row r="1000" spans="1:5" x14ac:dyDescent="0.2">
      <c r="A1000" s="136" t="s">
        <v>1053</v>
      </c>
      <c r="B1000" s="137"/>
      <c r="C1000" s="141"/>
      <c r="D1000" s="137"/>
      <c r="E1000" s="140"/>
    </row>
    <row r="1001" spans="1:5" x14ac:dyDescent="0.2">
      <c r="A1001" s="136" t="s">
        <v>1054</v>
      </c>
      <c r="B1001" s="137">
        <v>2553</v>
      </c>
      <c r="C1001" s="141">
        <v>25</v>
      </c>
      <c r="D1001" s="137">
        <v>2554</v>
      </c>
      <c r="E1001" s="140">
        <v>50</v>
      </c>
    </row>
    <row r="1002" spans="1:5" x14ac:dyDescent="0.2">
      <c r="A1002" s="142" t="s">
        <v>434</v>
      </c>
      <c r="B1002" s="143">
        <v>258427</v>
      </c>
      <c r="C1002" s="144">
        <v>50</v>
      </c>
      <c r="D1002" s="143">
        <v>243294</v>
      </c>
      <c r="E1002" s="145"/>
    </row>
    <row r="1003" spans="1:5" x14ac:dyDescent="0.2">
      <c r="A1003" s="142"/>
      <c r="B1003" s="146">
        <f>+SUM(B980:B1001)</f>
        <v>258420</v>
      </c>
      <c r="C1003" s="147">
        <f>+SUM(C980:C1001)</f>
        <v>750</v>
      </c>
      <c r="D1003" s="146">
        <f>+SUM(D980:D1001)</f>
        <v>245297</v>
      </c>
      <c r="E1003" s="148">
        <f>+SUM(E980:E1001)</f>
        <v>700</v>
      </c>
    </row>
    <row r="1004" spans="1:5" ht="67.5" customHeight="1" x14ac:dyDescent="0.2">
      <c r="A1004" s="188" t="s">
        <v>1092</v>
      </c>
      <c r="B1004" s="189"/>
      <c r="C1004" s="189"/>
      <c r="D1004" s="189"/>
      <c r="E1004" s="190"/>
    </row>
    <row r="1009" spans="1:5" ht="19" x14ac:dyDescent="0.25">
      <c r="A1009" s="126" t="s">
        <v>1093</v>
      </c>
      <c r="B1009" s="163"/>
      <c r="C1009" s="163"/>
      <c r="D1009" s="163"/>
      <c r="E1009" s="163"/>
    </row>
    <row r="1010" spans="1:5" ht="16" x14ac:dyDescent="0.2">
      <c r="A1010" s="170" t="s">
        <v>1073</v>
      </c>
      <c r="B1010" s="171"/>
      <c r="C1010" s="171"/>
      <c r="D1010" s="171"/>
      <c r="E1010" s="172"/>
    </row>
    <row r="1011" spans="1:5" ht="38.25" customHeight="1" x14ac:dyDescent="0.2">
      <c r="A1011" s="173" t="s">
        <v>1094</v>
      </c>
      <c r="B1011" s="174"/>
      <c r="C1011" s="174"/>
      <c r="D1011" s="174"/>
      <c r="E1011" s="175"/>
    </row>
    <row r="1012" spans="1:5" x14ac:dyDescent="0.2">
      <c r="A1012" s="129" t="s">
        <v>958</v>
      </c>
      <c r="B1012" s="176" t="s">
        <v>1036</v>
      </c>
      <c r="C1012" s="187"/>
      <c r="D1012" s="176" t="s">
        <v>1037</v>
      </c>
      <c r="E1012" s="187"/>
    </row>
    <row r="1013" spans="1:5" x14ac:dyDescent="0.2">
      <c r="A1013" s="129"/>
      <c r="B1013" s="179"/>
      <c r="C1013" s="191"/>
      <c r="D1013" s="179"/>
      <c r="E1013" s="191"/>
    </row>
    <row r="1014" spans="1:5" x14ac:dyDescent="0.2">
      <c r="A1014" s="185"/>
      <c r="B1014" s="192" t="s">
        <v>1041</v>
      </c>
      <c r="C1014" s="193" t="s">
        <v>1082</v>
      </c>
      <c r="D1014" s="192" t="s">
        <v>1041</v>
      </c>
      <c r="E1014" s="194" t="s">
        <v>1082</v>
      </c>
    </row>
    <row r="1015" spans="1:5" x14ac:dyDescent="0.2">
      <c r="A1015" s="136" t="s">
        <v>966</v>
      </c>
      <c r="B1015" s="137">
        <v>51545</v>
      </c>
      <c r="C1015" s="138">
        <v>75</v>
      </c>
      <c r="D1015" s="137">
        <v>48337</v>
      </c>
      <c r="E1015" s="140"/>
    </row>
    <row r="1016" spans="1:5" x14ac:dyDescent="0.2">
      <c r="A1016" s="136" t="s">
        <v>1044</v>
      </c>
      <c r="B1016" s="137">
        <v>14380</v>
      </c>
      <c r="C1016" s="138">
        <v>25</v>
      </c>
      <c r="D1016" s="137">
        <v>15830</v>
      </c>
      <c r="E1016" s="140">
        <v>75</v>
      </c>
    </row>
    <row r="1017" spans="1:5" x14ac:dyDescent="0.2">
      <c r="A1017" s="136" t="s">
        <v>946</v>
      </c>
      <c r="B1017" s="137">
        <v>80096</v>
      </c>
      <c r="C1017" s="138"/>
      <c r="D1017" s="137">
        <v>83379</v>
      </c>
      <c r="E1017" s="140">
        <v>25</v>
      </c>
    </row>
    <row r="1018" spans="1:5" x14ac:dyDescent="0.2">
      <c r="A1018" s="136" t="s">
        <v>967</v>
      </c>
      <c r="B1018" s="137">
        <v>8357</v>
      </c>
      <c r="C1018" s="141"/>
      <c r="D1018" s="137">
        <v>12202</v>
      </c>
      <c r="E1018" s="140"/>
    </row>
    <row r="1019" spans="1:5" x14ac:dyDescent="0.2">
      <c r="A1019" s="136" t="s">
        <v>968</v>
      </c>
      <c r="B1019" s="137">
        <v>66450</v>
      </c>
      <c r="C1019" s="141">
        <v>25</v>
      </c>
      <c r="D1019" s="137">
        <v>67643</v>
      </c>
      <c r="E1019" s="140">
        <v>50</v>
      </c>
    </row>
    <row r="1020" spans="1:5" x14ac:dyDescent="0.2">
      <c r="A1020" s="136" t="s">
        <v>312</v>
      </c>
      <c r="B1020" s="137">
        <v>9066</v>
      </c>
      <c r="C1020" s="138"/>
      <c r="D1020" s="137">
        <v>8386</v>
      </c>
      <c r="E1020" s="140">
        <v>25</v>
      </c>
    </row>
    <row r="1021" spans="1:5" x14ac:dyDescent="0.2">
      <c r="A1021" s="136" t="s">
        <v>969</v>
      </c>
      <c r="B1021" s="137">
        <v>15558</v>
      </c>
      <c r="C1021" s="141">
        <v>50</v>
      </c>
      <c r="D1021" s="137">
        <v>30586</v>
      </c>
      <c r="E1021" s="140"/>
    </row>
    <row r="1022" spans="1:5" x14ac:dyDescent="0.2">
      <c r="A1022" s="136" t="s">
        <v>970</v>
      </c>
      <c r="B1022" s="137">
        <v>10923</v>
      </c>
      <c r="C1022" s="141"/>
      <c r="D1022" s="137">
        <v>8788</v>
      </c>
      <c r="E1022" s="140">
        <v>50</v>
      </c>
    </row>
    <row r="1023" spans="1:5" x14ac:dyDescent="0.2">
      <c r="A1023" s="136" t="s">
        <v>971</v>
      </c>
      <c r="B1023" s="137">
        <v>19094</v>
      </c>
      <c r="C1023" s="141">
        <v>25</v>
      </c>
      <c r="D1023" s="137">
        <v>25087</v>
      </c>
      <c r="E1023" s="140"/>
    </row>
    <row r="1024" spans="1:5" x14ac:dyDescent="0.2">
      <c r="A1024" s="136" t="s">
        <v>1046</v>
      </c>
      <c r="B1024" s="137">
        <v>21470</v>
      </c>
      <c r="C1024" s="141"/>
      <c r="D1024" s="137">
        <v>21470</v>
      </c>
      <c r="E1024" s="140"/>
    </row>
    <row r="1025" spans="1:5" x14ac:dyDescent="0.2">
      <c r="A1025" s="136" t="s">
        <v>973</v>
      </c>
      <c r="B1025" s="137">
        <v>15398</v>
      </c>
      <c r="C1025" s="141">
        <v>25</v>
      </c>
      <c r="D1025" s="137">
        <v>14774</v>
      </c>
      <c r="E1025" s="140">
        <v>25</v>
      </c>
    </row>
    <row r="1026" spans="1:5" x14ac:dyDescent="0.2">
      <c r="A1026" s="136" t="s">
        <v>974</v>
      </c>
      <c r="B1026" s="137">
        <v>76548</v>
      </c>
      <c r="C1026" s="141"/>
      <c r="D1026" s="137">
        <v>69960</v>
      </c>
      <c r="E1026" s="140">
        <v>25</v>
      </c>
    </row>
    <row r="1027" spans="1:5" x14ac:dyDescent="0.2">
      <c r="A1027" s="136" t="s">
        <v>975</v>
      </c>
      <c r="B1027" s="137">
        <v>48637</v>
      </c>
      <c r="C1027" s="141">
        <v>50</v>
      </c>
      <c r="D1027" s="137">
        <v>42835</v>
      </c>
      <c r="E1027" s="140">
        <v>50</v>
      </c>
    </row>
    <row r="1028" spans="1:5" x14ac:dyDescent="0.2">
      <c r="A1028" s="136" t="s">
        <v>313</v>
      </c>
      <c r="B1028" s="137">
        <v>8751</v>
      </c>
      <c r="C1028" s="141"/>
      <c r="D1028" s="137">
        <v>17276</v>
      </c>
      <c r="E1028" s="140">
        <v>50</v>
      </c>
    </row>
    <row r="1029" spans="1:5" x14ac:dyDescent="0.2">
      <c r="A1029" s="136" t="s">
        <v>976</v>
      </c>
      <c r="B1029" s="137">
        <v>17242</v>
      </c>
      <c r="C1029" s="141">
        <v>25</v>
      </c>
      <c r="D1029" s="137">
        <v>24319</v>
      </c>
      <c r="E1029" s="140">
        <v>25</v>
      </c>
    </row>
    <row r="1030" spans="1:5" x14ac:dyDescent="0.2">
      <c r="A1030" s="136" t="s">
        <v>977</v>
      </c>
      <c r="B1030" s="137">
        <v>36456</v>
      </c>
      <c r="C1030" s="141">
        <v>50</v>
      </c>
      <c r="D1030" s="137">
        <v>33859</v>
      </c>
      <c r="E1030" s="140">
        <v>25</v>
      </c>
    </row>
    <row r="1031" spans="1:5" x14ac:dyDescent="0.2">
      <c r="A1031" s="136" t="s">
        <v>978</v>
      </c>
      <c r="B1031" s="137">
        <v>59413</v>
      </c>
      <c r="C1031" s="141">
        <v>25</v>
      </c>
      <c r="D1031" s="137">
        <v>68594</v>
      </c>
      <c r="E1031" s="140">
        <v>25</v>
      </c>
    </row>
    <row r="1032" spans="1:5" x14ac:dyDescent="0.2">
      <c r="A1032" s="136" t="s">
        <v>979</v>
      </c>
      <c r="B1032" s="137">
        <v>37935</v>
      </c>
      <c r="C1032" s="141">
        <v>75</v>
      </c>
      <c r="D1032" s="137">
        <v>25415</v>
      </c>
      <c r="E1032" s="140"/>
    </row>
    <row r="1033" spans="1:5" x14ac:dyDescent="0.2">
      <c r="A1033" s="136" t="s">
        <v>980</v>
      </c>
      <c r="B1033" s="137">
        <v>46599</v>
      </c>
      <c r="C1033" s="141">
        <v>75</v>
      </c>
      <c r="D1033" s="137">
        <v>48123</v>
      </c>
      <c r="E1033" s="140"/>
    </row>
    <row r="1034" spans="1:5" x14ac:dyDescent="0.2">
      <c r="A1034" s="136" t="s">
        <v>1051</v>
      </c>
      <c r="B1034" s="137"/>
      <c r="C1034" s="141"/>
      <c r="D1034" s="137"/>
      <c r="E1034" s="140"/>
    </row>
    <row r="1035" spans="1:5" x14ac:dyDescent="0.2">
      <c r="A1035" s="136" t="s">
        <v>1053</v>
      </c>
      <c r="B1035" s="137">
        <v>14088</v>
      </c>
      <c r="C1035" s="141"/>
      <c r="D1035" s="137">
        <v>22872</v>
      </c>
      <c r="E1035" s="140">
        <v>75</v>
      </c>
    </row>
    <row r="1036" spans="1:5" x14ac:dyDescent="0.2">
      <c r="A1036" s="136" t="s">
        <v>1054</v>
      </c>
      <c r="B1036" s="137">
        <v>7245</v>
      </c>
      <c r="C1036" s="141">
        <v>50</v>
      </c>
      <c r="D1036" s="137">
        <v>6969</v>
      </c>
      <c r="E1036" s="140">
        <v>50</v>
      </c>
    </row>
    <row r="1037" spans="1:5" x14ac:dyDescent="0.2">
      <c r="A1037" s="142" t="s">
        <v>434</v>
      </c>
      <c r="B1037" s="143">
        <v>665256</v>
      </c>
      <c r="C1037" s="144">
        <v>75</v>
      </c>
      <c r="D1037" s="143">
        <v>696709</v>
      </c>
      <c r="E1037" s="145">
        <v>75</v>
      </c>
    </row>
    <row r="1038" spans="1:5" x14ac:dyDescent="0.2">
      <c r="A1038" s="142"/>
      <c r="B1038" s="146">
        <f>+SUM(B1015:B1036)</f>
        <v>665251</v>
      </c>
      <c r="C1038" s="147">
        <f>+SUM(C1015:C1036)</f>
        <v>575</v>
      </c>
      <c r="D1038" s="146">
        <f>+SUM(D1015:D1036)</f>
        <v>696704</v>
      </c>
      <c r="E1038" s="148">
        <f>+SUM(E1015:E1036)</f>
        <v>575</v>
      </c>
    </row>
    <row r="1039" spans="1:5" ht="45" customHeight="1" x14ac:dyDescent="0.2">
      <c r="A1039" s="188" t="s">
        <v>1095</v>
      </c>
      <c r="B1039" s="189"/>
      <c r="C1039" s="189"/>
      <c r="D1039" s="189"/>
      <c r="E1039" s="190"/>
    </row>
    <row r="1044" spans="1:5" ht="19" x14ac:dyDescent="0.25">
      <c r="A1044" s="126" t="s">
        <v>1096</v>
      </c>
      <c r="B1044" s="163"/>
      <c r="C1044" s="163"/>
      <c r="D1044" s="163"/>
      <c r="E1044" s="163"/>
    </row>
    <row r="1045" spans="1:5" ht="16" x14ac:dyDescent="0.2">
      <c r="A1045" s="170" t="s">
        <v>1077</v>
      </c>
      <c r="B1045" s="171"/>
      <c r="C1045" s="171"/>
      <c r="D1045" s="171"/>
      <c r="E1045" s="172"/>
    </row>
    <row r="1046" spans="1:5" ht="33.75" customHeight="1" x14ac:dyDescent="0.2">
      <c r="A1046" s="173" t="s">
        <v>1097</v>
      </c>
      <c r="B1046" s="174"/>
      <c r="C1046" s="174"/>
      <c r="D1046" s="174"/>
      <c r="E1046" s="175"/>
    </row>
    <row r="1047" spans="1:5" x14ac:dyDescent="0.2">
      <c r="A1047" s="129" t="s">
        <v>958</v>
      </c>
      <c r="B1047" s="176" t="s">
        <v>1036</v>
      </c>
      <c r="C1047" s="187"/>
      <c r="D1047" s="176" t="s">
        <v>1037</v>
      </c>
      <c r="E1047" s="187"/>
    </row>
    <row r="1048" spans="1:5" x14ac:dyDescent="0.2">
      <c r="A1048" s="129"/>
      <c r="B1048" s="179"/>
      <c r="C1048" s="191"/>
      <c r="D1048" s="179"/>
      <c r="E1048" s="191"/>
    </row>
    <row r="1049" spans="1:5" x14ac:dyDescent="0.2">
      <c r="A1049" s="185"/>
      <c r="B1049" s="192" t="s">
        <v>1041</v>
      </c>
      <c r="C1049" s="193" t="s">
        <v>1082</v>
      </c>
      <c r="D1049" s="192" t="s">
        <v>1041</v>
      </c>
      <c r="E1049" s="194" t="s">
        <v>1082</v>
      </c>
    </row>
    <row r="1050" spans="1:5" x14ac:dyDescent="0.2">
      <c r="A1050" s="136" t="s">
        <v>966</v>
      </c>
      <c r="B1050" s="137">
        <v>119777</v>
      </c>
      <c r="C1050" s="138">
        <v>50</v>
      </c>
      <c r="D1050" s="137">
        <v>101755</v>
      </c>
      <c r="E1050" s="140">
        <v>75</v>
      </c>
    </row>
    <row r="1051" spans="1:5" x14ac:dyDescent="0.2">
      <c r="A1051" s="136" t="s">
        <v>1044</v>
      </c>
      <c r="B1051" s="137">
        <v>13865</v>
      </c>
      <c r="C1051" s="138"/>
      <c r="D1051" s="137">
        <v>7363</v>
      </c>
      <c r="E1051" s="140"/>
    </row>
    <row r="1052" spans="1:5" x14ac:dyDescent="0.2">
      <c r="A1052" s="136" t="s">
        <v>946</v>
      </c>
      <c r="B1052" s="137"/>
      <c r="C1052" s="138"/>
      <c r="D1052" s="137"/>
      <c r="E1052" s="140"/>
    </row>
    <row r="1053" spans="1:5" x14ac:dyDescent="0.2">
      <c r="A1053" s="136" t="s">
        <v>967</v>
      </c>
      <c r="B1053" s="137">
        <v>26855</v>
      </c>
      <c r="C1053" s="138"/>
      <c r="D1053" s="137">
        <v>24206</v>
      </c>
      <c r="E1053" s="140">
        <v>25</v>
      </c>
    </row>
    <row r="1054" spans="1:5" x14ac:dyDescent="0.2">
      <c r="A1054" s="136" t="s">
        <v>968</v>
      </c>
      <c r="B1054" s="137">
        <v>201881</v>
      </c>
      <c r="C1054" s="141">
        <v>25</v>
      </c>
      <c r="D1054" s="137">
        <v>142039</v>
      </c>
      <c r="E1054" s="140">
        <v>25</v>
      </c>
    </row>
    <row r="1055" spans="1:5" x14ac:dyDescent="0.2">
      <c r="A1055" s="136" t="s">
        <v>312</v>
      </c>
      <c r="B1055" s="137">
        <v>8530</v>
      </c>
      <c r="C1055" s="138">
        <v>50</v>
      </c>
      <c r="D1055" s="137">
        <v>8880</v>
      </c>
      <c r="E1055" s="140">
        <v>75</v>
      </c>
    </row>
    <row r="1056" spans="1:5" x14ac:dyDescent="0.2">
      <c r="A1056" s="136" t="s">
        <v>969</v>
      </c>
      <c r="B1056" s="137">
        <v>29973</v>
      </c>
      <c r="C1056" s="141"/>
      <c r="D1056" s="137">
        <v>29422</v>
      </c>
      <c r="E1056" s="140"/>
    </row>
    <row r="1057" spans="1:5" x14ac:dyDescent="0.2">
      <c r="A1057" s="136" t="s">
        <v>970</v>
      </c>
      <c r="B1057" s="137">
        <v>22144</v>
      </c>
      <c r="C1057" s="141">
        <v>25</v>
      </c>
      <c r="D1057" s="137">
        <v>16163</v>
      </c>
      <c r="E1057" s="140"/>
    </row>
    <row r="1058" spans="1:5" x14ac:dyDescent="0.2">
      <c r="A1058" s="136" t="s">
        <v>971</v>
      </c>
      <c r="B1058" s="137">
        <v>28636</v>
      </c>
      <c r="C1058" s="141">
        <v>50</v>
      </c>
      <c r="D1058" s="137">
        <v>29246</v>
      </c>
      <c r="E1058" s="140">
        <v>75</v>
      </c>
    </row>
    <row r="1059" spans="1:5" x14ac:dyDescent="0.2">
      <c r="A1059" s="136" t="s">
        <v>1046</v>
      </c>
      <c r="B1059" s="137">
        <v>32222</v>
      </c>
      <c r="C1059" s="141"/>
      <c r="D1059" s="137">
        <v>27981</v>
      </c>
      <c r="E1059" s="140">
        <v>50</v>
      </c>
    </row>
    <row r="1060" spans="1:5" x14ac:dyDescent="0.2">
      <c r="A1060" s="136" t="s">
        <v>973</v>
      </c>
      <c r="B1060" s="137">
        <v>64409</v>
      </c>
      <c r="C1060" s="141"/>
      <c r="D1060" s="137">
        <v>26278</v>
      </c>
      <c r="E1060" s="140">
        <v>50</v>
      </c>
    </row>
    <row r="1061" spans="1:5" x14ac:dyDescent="0.2">
      <c r="A1061" s="136" t="s">
        <v>974</v>
      </c>
      <c r="B1061" s="137">
        <v>84195</v>
      </c>
      <c r="C1061" s="141">
        <v>25</v>
      </c>
      <c r="D1061" s="137">
        <v>73837</v>
      </c>
      <c r="E1061" s="140">
        <v>75</v>
      </c>
    </row>
    <row r="1062" spans="1:5" x14ac:dyDescent="0.2">
      <c r="A1062" s="136" t="s">
        <v>975</v>
      </c>
      <c r="B1062" s="137">
        <v>18739</v>
      </c>
      <c r="C1062" s="141">
        <v>50</v>
      </c>
      <c r="D1062" s="137">
        <v>15182</v>
      </c>
      <c r="E1062" s="140">
        <v>75</v>
      </c>
    </row>
    <row r="1063" spans="1:5" x14ac:dyDescent="0.2">
      <c r="A1063" s="136" t="s">
        <v>313</v>
      </c>
      <c r="B1063" s="137">
        <v>3038</v>
      </c>
      <c r="C1063" s="141">
        <v>25</v>
      </c>
      <c r="D1063" s="137">
        <v>3564</v>
      </c>
      <c r="E1063" s="140">
        <v>50</v>
      </c>
    </row>
    <row r="1064" spans="1:5" x14ac:dyDescent="0.2">
      <c r="A1064" s="136" t="s">
        <v>976</v>
      </c>
      <c r="B1064" s="137">
        <v>32823</v>
      </c>
      <c r="C1064" s="141"/>
      <c r="D1064" s="137">
        <v>32421</v>
      </c>
      <c r="E1064" s="140">
        <v>50</v>
      </c>
    </row>
    <row r="1065" spans="1:5" x14ac:dyDescent="0.2">
      <c r="A1065" s="136" t="s">
        <v>977</v>
      </c>
      <c r="B1065" s="137">
        <v>13268</v>
      </c>
      <c r="C1065" s="141">
        <v>50</v>
      </c>
      <c r="D1065" s="137">
        <v>19808</v>
      </c>
      <c r="E1065" s="140">
        <v>25</v>
      </c>
    </row>
    <row r="1066" spans="1:5" x14ac:dyDescent="0.2">
      <c r="A1066" s="136" t="s">
        <v>978</v>
      </c>
      <c r="B1066" s="137">
        <v>112784</v>
      </c>
      <c r="C1066" s="141"/>
      <c r="D1066" s="137">
        <v>100827</v>
      </c>
      <c r="E1066" s="140"/>
    </row>
    <row r="1067" spans="1:5" x14ac:dyDescent="0.2">
      <c r="A1067" s="136" t="s">
        <v>979</v>
      </c>
      <c r="B1067" s="137">
        <v>67357</v>
      </c>
      <c r="C1067" s="141">
        <v>75</v>
      </c>
      <c r="D1067" s="137">
        <v>59285</v>
      </c>
      <c r="E1067" s="140"/>
    </row>
    <row r="1068" spans="1:5" x14ac:dyDescent="0.2">
      <c r="A1068" s="136" t="s">
        <v>980</v>
      </c>
      <c r="B1068" s="137">
        <v>111807</v>
      </c>
      <c r="C1068" s="141">
        <v>25</v>
      </c>
      <c r="D1068" s="137">
        <v>73049</v>
      </c>
      <c r="E1068" s="140">
        <v>25</v>
      </c>
    </row>
    <row r="1069" spans="1:5" x14ac:dyDescent="0.2">
      <c r="A1069" s="136" t="s">
        <v>1051</v>
      </c>
      <c r="B1069" s="137">
        <v>3133</v>
      </c>
      <c r="C1069" s="141"/>
      <c r="D1069" s="137">
        <v>2072</v>
      </c>
      <c r="E1069" s="140">
        <v>75</v>
      </c>
    </row>
    <row r="1070" spans="1:5" x14ac:dyDescent="0.2">
      <c r="A1070" s="136" t="s">
        <v>1053</v>
      </c>
      <c r="B1070" s="137">
        <v>64426</v>
      </c>
      <c r="C1070" s="141">
        <v>75</v>
      </c>
      <c r="D1070" s="137">
        <v>27893</v>
      </c>
      <c r="E1070" s="140">
        <v>25</v>
      </c>
    </row>
    <row r="1071" spans="1:5" x14ac:dyDescent="0.2">
      <c r="A1071" s="136" t="s">
        <v>1054</v>
      </c>
      <c r="B1071" s="137">
        <v>9168</v>
      </c>
      <c r="C1071" s="141">
        <v>50</v>
      </c>
      <c r="D1071" s="137">
        <v>9916</v>
      </c>
      <c r="E1071" s="140">
        <v>25</v>
      </c>
    </row>
    <row r="1072" spans="1:5" x14ac:dyDescent="0.2">
      <c r="A1072" s="142" t="s">
        <v>434</v>
      </c>
      <c r="B1072" s="143">
        <v>1069035</v>
      </c>
      <c r="C1072" s="144">
        <v>75</v>
      </c>
      <c r="D1072" s="143">
        <v>831193</v>
      </c>
      <c r="E1072" s="145"/>
    </row>
    <row r="1073" spans="1:5" x14ac:dyDescent="0.2">
      <c r="A1073" s="142"/>
      <c r="B1073" s="146">
        <f>+SUM(B1050:B1071)</f>
        <v>1069030</v>
      </c>
      <c r="C1073" s="147">
        <f>+SUM(C1050:C1071)</f>
        <v>575</v>
      </c>
      <c r="D1073" s="146">
        <f>+SUM(D1050:D1071)</f>
        <v>831187</v>
      </c>
      <c r="E1073" s="148">
        <f>+SUM(E1050:E1071)</f>
        <v>800</v>
      </c>
    </row>
    <row r="1074" spans="1:5" ht="33.75" customHeight="1" x14ac:dyDescent="0.2">
      <c r="A1074" s="188" t="s">
        <v>1098</v>
      </c>
      <c r="B1074" s="189"/>
      <c r="C1074" s="189"/>
      <c r="D1074" s="189"/>
      <c r="E1074" s="190"/>
    </row>
  </sheetData>
  <mergeCells count="355">
    <mergeCell ref="A1046:E1046"/>
    <mergeCell ref="A1047:A1048"/>
    <mergeCell ref="B1047:C1048"/>
    <mergeCell ref="D1047:E1048"/>
    <mergeCell ref="A1074:E1074"/>
    <mergeCell ref="A1011:E1011"/>
    <mergeCell ref="A1012:A1013"/>
    <mergeCell ref="B1012:C1013"/>
    <mergeCell ref="D1012:E1013"/>
    <mergeCell ref="A1039:E1039"/>
    <mergeCell ref="A1045:E1045"/>
    <mergeCell ref="A976:E976"/>
    <mergeCell ref="A977:A978"/>
    <mergeCell ref="B977:C978"/>
    <mergeCell ref="D977:E978"/>
    <mergeCell ref="A1004:E1004"/>
    <mergeCell ref="A1010:E1010"/>
    <mergeCell ref="A941:E941"/>
    <mergeCell ref="A942:A943"/>
    <mergeCell ref="B942:C943"/>
    <mergeCell ref="D942:E943"/>
    <mergeCell ref="A969:E969"/>
    <mergeCell ref="A975:E975"/>
    <mergeCell ref="A906:E906"/>
    <mergeCell ref="A907:A908"/>
    <mergeCell ref="B907:C908"/>
    <mergeCell ref="D907:E908"/>
    <mergeCell ref="A934:E934"/>
    <mergeCell ref="A940:E940"/>
    <mergeCell ref="A871:E871"/>
    <mergeCell ref="A872:A873"/>
    <mergeCell ref="B872:C873"/>
    <mergeCell ref="D872:E873"/>
    <mergeCell ref="A899:E899"/>
    <mergeCell ref="A905:E905"/>
    <mergeCell ref="C839:D839"/>
    <mergeCell ref="F839:G839"/>
    <mergeCell ref="I839:J839"/>
    <mergeCell ref="L839:M839"/>
    <mergeCell ref="A864:M864"/>
    <mergeCell ref="A870:E870"/>
    <mergeCell ref="A836:M836"/>
    <mergeCell ref="A837:A838"/>
    <mergeCell ref="B837:D838"/>
    <mergeCell ref="E837:G838"/>
    <mergeCell ref="H837:M837"/>
    <mergeCell ref="H838:J838"/>
    <mergeCell ref="K838:M838"/>
    <mergeCell ref="C804:D804"/>
    <mergeCell ref="F804:G804"/>
    <mergeCell ref="I804:J804"/>
    <mergeCell ref="L804:M804"/>
    <mergeCell ref="A829:M829"/>
    <mergeCell ref="A835:M835"/>
    <mergeCell ref="A801:M801"/>
    <mergeCell ref="A802:A803"/>
    <mergeCell ref="B802:D803"/>
    <mergeCell ref="E802:G803"/>
    <mergeCell ref="H802:M802"/>
    <mergeCell ref="H803:J803"/>
    <mergeCell ref="K803:M803"/>
    <mergeCell ref="C769:D769"/>
    <mergeCell ref="F769:G769"/>
    <mergeCell ref="I769:J769"/>
    <mergeCell ref="L769:M769"/>
    <mergeCell ref="A794:M794"/>
    <mergeCell ref="A800:M800"/>
    <mergeCell ref="A766:M766"/>
    <mergeCell ref="A767:A768"/>
    <mergeCell ref="B767:D768"/>
    <mergeCell ref="E767:G768"/>
    <mergeCell ref="H767:M767"/>
    <mergeCell ref="H768:J768"/>
    <mergeCell ref="K768:M768"/>
    <mergeCell ref="C731:D731"/>
    <mergeCell ref="F731:G731"/>
    <mergeCell ref="I731:J731"/>
    <mergeCell ref="L731:M731"/>
    <mergeCell ref="A759:M759"/>
    <mergeCell ref="A765:M765"/>
    <mergeCell ref="A728:M728"/>
    <mergeCell ref="A729:A730"/>
    <mergeCell ref="B729:D730"/>
    <mergeCell ref="E729:G730"/>
    <mergeCell ref="H729:M729"/>
    <mergeCell ref="H730:J730"/>
    <mergeCell ref="K730:M730"/>
    <mergeCell ref="C693:D693"/>
    <mergeCell ref="F693:G693"/>
    <mergeCell ref="I693:J693"/>
    <mergeCell ref="L693:M693"/>
    <mergeCell ref="A721:M721"/>
    <mergeCell ref="A727:M727"/>
    <mergeCell ref="A690:M690"/>
    <mergeCell ref="A691:A692"/>
    <mergeCell ref="B691:D692"/>
    <mergeCell ref="E691:G692"/>
    <mergeCell ref="H691:M691"/>
    <mergeCell ref="H692:J692"/>
    <mergeCell ref="K692:M692"/>
    <mergeCell ref="C651:D651"/>
    <mergeCell ref="F651:G651"/>
    <mergeCell ref="I651:J651"/>
    <mergeCell ref="L651:M651"/>
    <mergeCell ref="A683:M683"/>
    <mergeCell ref="A689:M689"/>
    <mergeCell ref="A648:M648"/>
    <mergeCell ref="A649:A650"/>
    <mergeCell ref="B649:D650"/>
    <mergeCell ref="E649:G650"/>
    <mergeCell ref="H649:M649"/>
    <mergeCell ref="H650:J650"/>
    <mergeCell ref="K650:M650"/>
    <mergeCell ref="C609:D609"/>
    <mergeCell ref="F609:G609"/>
    <mergeCell ref="I609:J609"/>
    <mergeCell ref="L609:M609"/>
    <mergeCell ref="A641:M641"/>
    <mergeCell ref="A647:M647"/>
    <mergeCell ref="A607:A608"/>
    <mergeCell ref="B607:D608"/>
    <mergeCell ref="E607:G608"/>
    <mergeCell ref="H607:M607"/>
    <mergeCell ref="H608:J608"/>
    <mergeCell ref="K608:M608"/>
    <mergeCell ref="K575:M575"/>
    <mergeCell ref="N575:P575"/>
    <mergeCell ref="A598:P598"/>
    <mergeCell ref="A599:P599"/>
    <mergeCell ref="A605:M605"/>
    <mergeCell ref="A606:M606"/>
    <mergeCell ref="A565:P565"/>
    <mergeCell ref="A566:P566"/>
    <mergeCell ref="A572:P572"/>
    <mergeCell ref="A573:P573"/>
    <mergeCell ref="A574:A575"/>
    <mergeCell ref="B574:D575"/>
    <mergeCell ref="E574:J574"/>
    <mergeCell ref="K574:P574"/>
    <mergeCell ref="E575:G575"/>
    <mergeCell ref="H575:J575"/>
    <mergeCell ref="A541:A542"/>
    <mergeCell ref="B541:D542"/>
    <mergeCell ref="E541:J541"/>
    <mergeCell ref="K541:P541"/>
    <mergeCell ref="E542:G542"/>
    <mergeCell ref="H542:J542"/>
    <mergeCell ref="K542:M542"/>
    <mergeCell ref="N542:P542"/>
    <mergeCell ref="K509:M509"/>
    <mergeCell ref="N509:P509"/>
    <mergeCell ref="A532:P532"/>
    <mergeCell ref="A533:P533"/>
    <mergeCell ref="A539:P539"/>
    <mergeCell ref="A540:P540"/>
    <mergeCell ref="A499:P499"/>
    <mergeCell ref="A500:P500"/>
    <mergeCell ref="A506:P506"/>
    <mergeCell ref="A507:P507"/>
    <mergeCell ref="A508:A509"/>
    <mergeCell ref="B508:D509"/>
    <mergeCell ref="E508:J508"/>
    <mergeCell ref="K508:P508"/>
    <mergeCell ref="E509:G509"/>
    <mergeCell ref="H509:J509"/>
    <mergeCell ref="A475:A476"/>
    <mergeCell ref="B475:D476"/>
    <mergeCell ref="E475:J475"/>
    <mergeCell ref="K475:P475"/>
    <mergeCell ref="E476:G476"/>
    <mergeCell ref="H476:J476"/>
    <mergeCell ref="K476:M476"/>
    <mergeCell ref="N476:P476"/>
    <mergeCell ref="K443:M443"/>
    <mergeCell ref="N443:P443"/>
    <mergeCell ref="A466:P466"/>
    <mergeCell ref="A467:P467"/>
    <mergeCell ref="A473:P473"/>
    <mergeCell ref="A474:P474"/>
    <mergeCell ref="A433:P433"/>
    <mergeCell ref="A434:P434"/>
    <mergeCell ref="A440:P440"/>
    <mergeCell ref="A441:P441"/>
    <mergeCell ref="A442:A443"/>
    <mergeCell ref="B442:D443"/>
    <mergeCell ref="E442:J442"/>
    <mergeCell ref="K442:P442"/>
    <mergeCell ref="E443:G443"/>
    <mergeCell ref="H443:J443"/>
    <mergeCell ref="A409:A410"/>
    <mergeCell ref="B409:D410"/>
    <mergeCell ref="E409:J409"/>
    <mergeCell ref="K409:P409"/>
    <mergeCell ref="E410:G410"/>
    <mergeCell ref="H410:J410"/>
    <mergeCell ref="K410:M410"/>
    <mergeCell ref="N410:P410"/>
    <mergeCell ref="K377:M377"/>
    <mergeCell ref="N377:P377"/>
    <mergeCell ref="A400:P400"/>
    <mergeCell ref="A401:P401"/>
    <mergeCell ref="A407:P407"/>
    <mergeCell ref="A408:P408"/>
    <mergeCell ref="A368:P368"/>
    <mergeCell ref="A369:P369"/>
    <mergeCell ref="A374:P374"/>
    <mergeCell ref="A375:P375"/>
    <mergeCell ref="A376:A377"/>
    <mergeCell ref="B376:D377"/>
    <mergeCell ref="E376:J376"/>
    <mergeCell ref="K376:P376"/>
    <mergeCell ref="E377:G377"/>
    <mergeCell ref="H377:J377"/>
    <mergeCell ref="A344:A345"/>
    <mergeCell ref="B344:D345"/>
    <mergeCell ref="E344:J344"/>
    <mergeCell ref="K344:P344"/>
    <mergeCell ref="E345:G345"/>
    <mergeCell ref="H345:J345"/>
    <mergeCell ref="K345:M345"/>
    <mergeCell ref="N345:P345"/>
    <mergeCell ref="K312:M312"/>
    <mergeCell ref="N312:P312"/>
    <mergeCell ref="A335:P335"/>
    <mergeCell ref="A336:P336"/>
    <mergeCell ref="A342:P342"/>
    <mergeCell ref="A343:P343"/>
    <mergeCell ref="A303:P303"/>
    <mergeCell ref="A304:P304"/>
    <mergeCell ref="A309:P309"/>
    <mergeCell ref="A310:P310"/>
    <mergeCell ref="A311:A312"/>
    <mergeCell ref="B311:D312"/>
    <mergeCell ref="E311:J311"/>
    <mergeCell ref="K311:P311"/>
    <mergeCell ref="E312:G312"/>
    <mergeCell ref="H312:J312"/>
    <mergeCell ref="A279:A280"/>
    <mergeCell ref="B279:D280"/>
    <mergeCell ref="E279:J279"/>
    <mergeCell ref="K279:P279"/>
    <mergeCell ref="E280:G280"/>
    <mergeCell ref="H280:J280"/>
    <mergeCell ref="K280:M280"/>
    <mergeCell ref="N280:P280"/>
    <mergeCell ref="K247:M247"/>
    <mergeCell ref="N247:P247"/>
    <mergeCell ref="A270:P270"/>
    <mergeCell ref="A271:P271"/>
    <mergeCell ref="A277:P277"/>
    <mergeCell ref="A278:P278"/>
    <mergeCell ref="A238:P238"/>
    <mergeCell ref="A239:P239"/>
    <mergeCell ref="A244:P244"/>
    <mergeCell ref="A245:P245"/>
    <mergeCell ref="A246:A247"/>
    <mergeCell ref="B246:D247"/>
    <mergeCell ref="E246:J246"/>
    <mergeCell ref="K246:P246"/>
    <mergeCell ref="E247:G247"/>
    <mergeCell ref="H247:J247"/>
    <mergeCell ref="A214:A215"/>
    <mergeCell ref="B214:D215"/>
    <mergeCell ref="E214:J214"/>
    <mergeCell ref="K214:P214"/>
    <mergeCell ref="E215:G215"/>
    <mergeCell ref="H215:J215"/>
    <mergeCell ref="K215:M215"/>
    <mergeCell ref="N215:P215"/>
    <mergeCell ref="A203:P203"/>
    <mergeCell ref="A204:P204"/>
    <mergeCell ref="A205:P205"/>
    <mergeCell ref="A206:P206"/>
    <mergeCell ref="A212:P212"/>
    <mergeCell ref="A213:P213"/>
    <mergeCell ref="A179:A180"/>
    <mergeCell ref="B179:D180"/>
    <mergeCell ref="E179:J179"/>
    <mergeCell ref="K179:P179"/>
    <mergeCell ref="E180:G180"/>
    <mergeCell ref="H180:J180"/>
    <mergeCell ref="K180:M180"/>
    <mergeCell ref="N180:P180"/>
    <mergeCell ref="A169:P169"/>
    <mergeCell ref="A170:P170"/>
    <mergeCell ref="A171:P171"/>
    <mergeCell ref="A172:P172"/>
    <mergeCell ref="A177:P177"/>
    <mergeCell ref="A178:P178"/>
    <mergeCell ref="A145:A146"/>
    <mergeCell ref="B145:D146"/>
    <mergeCell ref="E145:J145"/>
    <mergeCell ref="K145:P145"/>
    <mergeCell ref="E146:G146"/>
    <mergeCell ref="H146:J146"/>
    <mergeCell ref="K146:M146"/>
    <mergeCell ref="N146:P146"/>
    <mergeCell ref="A134:P134"/>
    <mergeCell ref="A135:P135"/>
    <mergeCell ref="A136:P136"/>
    <mergeCell ref="A137:P137"/>
    <mergeCell ref="A143:P143"/>
    <mergeCell ref="A144:P144"/>
    <mergeCell ref="A110:A111"/>
    <mergeCell ref="B110:D111"/>
    <mergeCell ref="E110:J110"/>
    <mergeCell ref="K110:P110"/>
    <mergeCell ref="E111:G111"/>
    <mergeCell ref="H111:J111"/>
    <mergeCell ref="K111:M111"/>
    <mergeCell ref="N111:P111"/>
    <mergeCell ref="A100:P100"/>
    <mergeCell ref="A101:P101"/>
    <mergeCell ref="A102:P102"/>
    <mergeCell ref="A103:P103"/>
    <mergeCell ref="A108:P108"/>
    <mergeCell ref="A109:P109"/>
    <mergeCell ref="A76:A77"/>
    <mergeCell ref="B76:D77"/>
    <mergeCell ref="E76:J76"/>
    <mergeCell ref="K76:P76"/>
    <mergeCell ref="E77:G77"/>
    <mergeCell ref="H77:J77"/>
    <mergeCell ref="K77:M77"/>
    <mergeCell ref="N77:P77"/>
    <mergeCell ref="A65:P65"/>
    <mergeCell ref="A66:P66"/>
    <mergeCell ref="A67:P67"/>
    <mergeCell ref="A68:P68"/>
    <mergeCell ref="A74:P74"/>
    <mergeCell ref="A75:P75"/>
    <mergeCell ref="A41:A42"/>
    <mergeCell ref="B41:D42"/>
    <mergeCell ref="E41:J41"/>
    <mergeCell ref="K41:P41"/>
    <mergeCell ref="E42:G42"/>
    <mergeCell ref="H42:J42"/>
    <mergeCell ref="K42:M42"/>
    <mergeCell ref="N42:P42"/>
    <mergeCell ref="A31:P31"/>
    <mergeCell ref="A32:P32"/>
    <mergeCell ref="A33:P33"/>
    <mergeCell ref="A34:P34"/>
    <mergeCell ref="A39:P39"/>
    <mergeCell ref="A40:P40"/>
    <mergeCell ref="A5:P5"/>
    <mergeCell ref="A6:P6"/>
    <mergeCell ref="A7:A8"/>
    <mergeCell ref="B7:D8"/>
    <mergeCell ref="E7:J7"/>
    <mergeCell ref="K7:P7"/>
    <mergeCell ref="E8:G8"/>
    <mergeCell ref="H8:J8"/>
    <mergeCell ref="K8:M8"/>
    <mergeCell ref="N8:P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activeCell="B2" sqref="B2"/>
    </sheetView>
  </sheetViews>
  <sheetFormatPr baseColWidth="10" defaultRowHeight="15" x14ac:dyDescent="0.2"/>
  <cols>
    <col min="1" max="1" width="38.1640625" style="24" customWidth="1"/>
    <col min="2" max="2" width="14" style="22" customWidth="1"/>
    <col min="3" max="3" width="12.1640625" style="22" customWidth="1"/>
    <col min="4" max="16384" width="10.83203125" style="22"/>
  </cols>
  <sheetData>
    <row r="1" spans="1:4" x14ac:dyDescent="0.2">
      <c r="A1" s="21" t="s">
        <v>60</v>
      </c>
    </row>
    <row r="2" spans="1:4" x14ac:dyDescent="0.2">
      <c r="A2" s="21" t="s">
        <v>61</v>
      </c>
    </row>
    <row r="3" spans="1:4" x14ac:dyDescent="0.2">
      <c r="A3" s="21" t="s">
        <v>62</v>
      </c>
    </row>
    <row r="4" spans="1:4" x14ac:dyDescent="0.2">
      <c r="A4" s="23">
        <v>1783</v>
      </c>
    </row>
    <row r="5" spans="1:4" x14ac:dyDescent="0.2">
      <c r="A5" s="23"/>
    </row>
    <row r="6" spans="1:4" x14ac:dyDescent="0.2">
      <c r="A6" s="24" t="s">
        <v>11</v>
      </c>
    </row>
    <row r="8" spans="1:4" x14ac:dyDescent="0.2">
      <c r="A8" s="25" t="s">
        <v>63</v>
      </c>
      <c r="B8" s="22">
        <f>+SUM(B9:B22)</f>
        <v>645961</v>
      </c>
      <c r="D8" s="26">
        <f>+B8/$B$51*100</f>
        <v>32.910145801767065</v>
      </c>
    </row>
    <row r="9" spans="1:4" x14ac:dyDescent="0.2">
      <c r="A9" s="24" t="s">
        <v>20</v>
      </c>
      <c r="B9" s="22">
        <f>+'TOTAL VIRREINATO 1783'!B7</f>
        <v>132406</v>
      </c>
      <c r="C9" s="27">
        <f t="shared" ref="C9:C22" si="0">+B9/$B$51*100</f>
        <v>6.7457644734415387</v>
      </c>
      <c r="D9" s="26"/>
    </row>
    <row r="10" spans="1:4" x14ac:dyDescent="0.2">
      <c r="A10" s="24" t="s">
        <v>21</v>
      </c>
      <c r="B10" s="22">
        <f>+'TOTAL VIRREINATO 1783'!B8</f>
        <v>281767</v>
      </c>
      <c r="C10" s="27">
        <f t="shared" si="0"/>
        <v>14.355345062823455</v>
      </c>
      <c r="D10" s="28"/>
    </row>
    <row r="11" spans="1:4" x14ac:dyDescent="0.2">
      <c r="A11" s="24" t="s">
        <v>22</v>
      </c>
      <c r="B11" s="22">
        <f>+'TOTAL VIRREINATO 1783'!B9</f>
        <v>18933</v>
      </c>
      <c r="C11" s="29">
        <f t="shared" si="0"/>
        <v>0.9645904171689248</v>
      </c>
      <c r="D11" s="26"/>
    </row>
    <row r="12" spans="1:4" x14ac:dyDescent="0.2">
      <c r="A12" s="24" t="s">
        <v>27</v>
      </c>
      <c r="B12" s="22">
        <f>+'TOTAL VIRREINATO 1783'!B14</f>
        <v>29805</v>
      </c>
      <c r="C12" s="29">
        <f t="shared" si="0"/>
        <v>1.5184924409084564</v>
      </c>
      <c r="D12" s="26"/>
    </row>
    <row r="13" spans="1:4" x14ac:dyDescent="0.2">
      <c r="A13" s="24" t="s">
        <v>29</v>
      </c>
      <c r="B13" s="22">
        <f>+'TOTAL VIRREINATO 1783'!B16</f>
        <v>1840</v>
      </c>
      <c r="C13" s="29">
        <f t="shared" si="0"/>
        <v>9.3743536026557953E-2</v>
      </c>
      <c r="D13" s="26"/>
    </row>
    <row r="14" spans="1:4" x14ac:dyDescent="0.2">
      <c r="A14" s="24" t="s">
        <v>30</v>
      </c>
      <c r="B14" s="22">
        <f>+'TOTAL VIRREINATO 1783'!B17</f>
        <v>422</v>
      </c>
      <c r="C14" s="29">
        <f t="shared" si="0"/>
        <v>2.1499876197395358E-2</v>
      </c>
      <c r="D14" s="26"/>
    </row>
    <row r="15" spans="1:4" x14ac:dyDescent="0.2">
      <c r="A15" s="24" t="s">
        <v>33</v>
      </c>
      <c r="B15" s="22">
        <f>+'TOTAL VIRREINATO 1783'!B20</f>
        <v>13497</v>
      </c>
      <c r="C15" s="29">
        <f t="shared" si="0"/>
        <v>0.68763940529915901</v>
      </c>
      <c r="D15" s="26"/>
    </row>
    <row r="16" spans="1:4" x14ac:dyDescent="0.2">
      <c r="A16" s="24" t="s">
        <v>34</v>
      </c>
      <c r="B16" s="22">
        <f>+'TOTAL VIRREINATO 1783'!B21</f>
        <v>44339</v>
      </c>
      <c r="C16" s="29">
        <f t="shared" si="0"/>
        <v>2.258964480370409</v>
      </c>
      <c r="D16" s="26"/>
    </row>
    <row r="17" spans="1:4" x14ac:dyDescent="0.2">
      <c r="A17" s="24" t="s">
        <v>35</v>
      </c>
      <c r="B17" s="22">
        <f>+'TOTAL VIRREINATO 1783'!B22</f>
        <v>3950</v>
      </c>
      <c r="C17" s="29">
        <f t="shared" si="0"/>
        <v>0.20124291701353472</v>
      </c>
      <c r="D17" s="26"/>
    </row>
    <row r="18" spans="1:4" x14ac:dyDescent="0.2">
      <c r="A18" s="24" t="s">
        <v>41</v>
      </c>
      <c r="B18" s="22">
        <f>+'TOTAL VIRREINATO 1783'!B28</f>
        <v>39157</v>
      </c>
      <c r="C18" s="29">
        <f t="shared" si="0"/>
        <v>1.9949541522782226</v>
      </c>
      <c r="D18" s="26"/>
    </row>
    <row r="19" spans="1:4" x14ac:dyDescent="0.2">
      <c r="A19" s="24" t="s">
        <v>43</v>
      </c>
      <c r="B19" s="22">
        <f>+'TOTAL VIRREINATO 1783'!B30</f>
        <v>13109</v>
      </c>
      <c r="C19" s="29">
        <f t="shared" si="0"/>
        <v>0.66787174661529791</v>
      </c>
      <c r="D19" s="26"/>
    </row>
    <row r="20" spans="1:4" x14ac:dyDescent="0.2">
      <c r="A20" s="24" t="s">
        <v>24</v>
      </c>
      <c r="B20" s="22">
        <f>+'TOTAL VIRREINATO 1783'!B11</f>
        <v>61153</v>
      </c>
      <c r="C20" s="27">
        <f t="shared" si="0"/>
        <v>3.11559698838701</v>
      </c>
      <c r="D20" s="26"/>
    </row>
    <row r="21" spans="1:4" x14ac:dyDescent="0.2">
      <c r="A21" s="24" t="s">
        <v>25</v>
      </c>
      <c r="B21" s="22">
        <f>+'TOTAL VIRREINATO 1783'!B12</f>
        <v>710</v>
      </c>
      <c r="C21" s="29">
        <f t="shared" si="0"/>
        <v>3.6172777488508771E-2</v>
      </c>
      <c r="D21" s="26"/>
    </row>
    <row r="22" spans="1:4" x14ac:dyDescent="0.2">
      <c r="A22" s="24" t="s">
        <v>64</v>
      </c>
      <c r="B22" s="22">
        <f>+'TOTAL VIRREINATO 1783'!B13</f>
        <v>4873</v>
      </c>
      <c r="C22" s="29">
        <f t="shared" si="0"/>
        <v>0.24826752774859615</v>
      </c>
      <c r="D22" s="26"/>
    </row>
    <row r="23" spans="1:4" x14ac:dyDescent="0.2">
      <c r="A23" s="25" t="s">
        <v>65</v>
      </c>
      <c r="B23" s="22">
        <f>+B24+B28</f>
        <v>1316841</v>
      </c>
      <c r="C23" s="29"/>
      <c r="D23" s="26">
        <f>+B23/$B$51*100</f>
        <v>67.089854198232928</v>
      </c>
    </row>
    <row r="24" spans="1:4" x14ac:dyDescent="0.2">
      <c r="A24" s="25" t="s">
        <v>66</v>
      </c>
      <c r="B24" s="22">
        <f>+B25+B26+B27</f>
        <v>1062729</v>
      </c>
      <c r="C24" s="29"/>
      <c r="D24" s="26">
        <f>+B24/B23*100</f>
        <v>80.702909462873649</v>
      </c>
    </row>
    <row r="25" spans="1:4" x14ac:dyDescent="0.2">
      <c r="A25" s="30" t="s">
        <v>51</v>
      </c>
      <c r="B25" s="22">
        <f>+'TOTAL VIRREINATO 1783'!B38</f>
        <v>474000</v>
      </c>
      <c r="C25" s="27">
        <f>+B25/$B$51*100</f>
        <v>24.149150041624168</v>
      </c>
    </row>
    <row r="26" spans="1:4" x14ac:dyDescent="0.2">
      <c r="A26" s="30" t="s">
        <v>53</v>
      </c>
      <c r="B26" s="22">
        <f>+'TOTAL VIRREINATO 1783'!B40</f>
        <v>526111</v>
      </c>
      <c r="C26" s="27">
        <f>+B26/$B$51*100</f>
        <v>26.804079066558927</v>
      </c>
    </row>
    <row r="27" spans="1:4" x14ac:dyDescent="0.2">
      <c r="A27" s="30" t="s">
        <v>40</v>
      </c>
      <c r="B27" s="22">
        <f>+'TOTAL VIRREINATO 1783'!B27</f>
        <v>62618</v>
      </c>
      <c r="C27" s="29">
        <f>+B27/$B$51*100</f>
        <v>3.1902351841907644</v>
      </c>
    </row>
    <row r="28" spans="1:4" x14ac:dyDescent="0.2">
      <c r="A28" s="25" t="s">
        <v>67</v>
      </c>
      <c r="B28" s="22">
        <f>+SUM(B29:B49)</f>
        <v>254112</v>
      </c>
      <c r="C28" s="29"/>
    </row>
    <row r="29" spans="1:4" x14ac:dyDescent="0.2">
      <c r="A29" s="24" t="s">
        <v>49</v>
      </c>
      <c r="B29" s="22">
        <f>+'TOTAL VIRREINATO 1783'!B36</f>
        <v>14600</v>
      </c>
      <c r="C29" s="29">
        <f t="shared" ref="C29:C49" si="1">+B29/$B$51*100</f>
        <v>0.74383457934116637</v>
      </c>
    </row>
    <row r="30" spans="1:4" x14ac:dyDescent="0.2">
      <c r="A30" s="24" t="s">
        <v>44</v>
      </c>
      <c r="B30" s="22">
        <f>+'TOTAL VIRREINATO 1783'!B31</f>
        <v>4181</v>
      </c>
      <c r="C30" s="29">
        <f t="shared" si="1"/>
        <v>0.21301180659078195</v>
      </c>
      <c r="D30" s="25"/>
    </row>
    <row r="31" spans="1:4" x14ac:dyDescent="0.2">
      <c r="A31" s="24" t="s">
        <v>45</v>
      </c>
      <c r="B31" s="22">
        <f>+'TOTAL VIRREINATO 1783'!B32</f>
        <v>3867</v>
      </c>
      <c r="C31" s="29">
        <f t="shared" si="1"/>
        <v>0.19701426837755412</v>
      </c>
    </row>
    <row r="32" spans="1:4" x14ac:dyDescent="0.2">
      <c r="A32" s="24" t="s">
        <v>38</v>
      </c>
      <c r="B32" s="22">
        <f>+'TOTAL VIRREINATO 1783'!B25</f>
        <v>170167</v>
      </c>
      <c r="C32" s="27">
        <f t="shared" si="1"/>
        <v>8.6695958125170023</v>
      </c>
    </row>
    <row r="33" spans="1:3" x14ac:dyDescent="0.2">
      <c r="A33" s="24" t="s">
        <v>39</v>
      </c>
      <c r="B33" s="22">
        <f>+'TOTAL VIRREINATO 1783'!B26</f>
        <v>1600</v>
      </c>
      <c r="C33" s="29">
        <f t="shared" si="1"/>
        <v>8.1516118283963435E-2</v>
      </c>
    </row>
    <row r="34" spans="1:3" x14ac:dyDescent="0.2">
      <c r="A34" s="24" t="s">
        <v>42</v>
      </c>
      <c r="B34" s="22">
        <f>+'TOTAL VIRREINATO 1783'!B29</f>
        <v>12</v>
      </c>
      <c r="C34" s="29">
        <f t="shared" si="1"/>
        <v>6.1137088712972577E-4</v>
      </c>
    </row>
    <row r="35" spans="1:3" x14ac:dyDescent="0.2">
      <c r="A35" s="24" t="s">
        <v>23</v>
      </c>
      <c r="B35" s="22">
        <f>+'TOTAL VIRREINATO 1783'!B10</f>
        <v>2105</v>
      </c>
      <c r="C35" s="29">
        <f t="shared" si="1"/>
        <v>0.1072446431173394</v>
      </c>
    </row>
    <row r="36" spans="1:3" x14ac:dyDescent="0.2">
      <c r="A36" s="24" t="s">
        <v>28</v>
      </c>
      <c r="B36" s="22">
        <f>+'TOTAL VIRREINATO 1783'!B15</f>
        <v>6705</v>
      </c>
      <c r="C36" s="29">
        <f t="shared" si="1"/>
        <v>0.34160348318373424</v>
      </c>
    </row>
    <row r="37" spans="1:3" x14ac:dyDescent="0.2">
      <c r="A37" s="24" t="s">
        <v>31</v>
      </c>
      <c r="B37" s="22">
        <f>+'TOTAL VIRREINATO 1783'!B18</f>
        <v>619</v>
      </c>
      <c r="C37" s="29">
        <f t="shared" si="1"/>
        <v>3.1536548261108355E-2</v>
      </c>
    </row>
    <row r="38" spans="1:3" x14ac:dyDescent="0.2">
      <c r="A38" s="24" t="s">
        <v>32</v>
      </c>
      <c r="B38" s="22">
        <f>+'TOTAL VIRREINATO 1783'!B19</f>
        <v>5603</v>
      </c>
      <c r="C38" s="29">
        <f t="shared" si="1"/>
        <v>0.28545925671565442</v>
      </c>
    </row>
    <row r="39" spans="1:3" x14ac:dyDescent="0.2">
      <c r="A39" s="24" t="s">
        <v>36</v>
      </c>
      <c r="B39" s="22">
        <f>+'TOTAL VIRREINATO 1783'!B23</f>
        <v>799</v>
      </c>
      <c r="C39" s="29">
        <f t="shared" si="1"/>
        <v>4.070711156805424E-2</v>
      </c>
    </row>
    <row r="40" spans="1:3" x14ac:dyDescent="0.2">
      <c r="A40" s="24" t="s">
        <v>37</v>
      </c>
      <c r="B40" s="22">
        <f>+'TOTAL VIRREINATO 1783'!B24</f>
        <v>4</v>
      </c>
      <c r="C40" s="29">
        <f t="shared" si="1"/>
        <v>2.037902957099086E-4</v>
      </c>
    </row>
    <row r="41" spans="1:3" x14ac:dyDescent="0.2">
      <c r="A41" s="24" t="s">
        <v>46</v>
      </c>
      <c r="B41" s="22">
        <f>+'TOTAL VIRREINATO 1783'!B33</f>
        <v>3699</v>
      </c>
      <c r="C41" s="29">
        <f t="shared" si="1"/>
        <v>0.18845507595773797</v>
      </c>
    </row>
    <row r="42" spans="1:3" x14ac:dyDescent="0.2">
      <c r="A42" s="24" t="s">
        <v>47</v>
      </c>
      <c r="B42" s="22">
        <f>+'TOTAL VIRREINATO 1783'!B34</f>
        <v>0</v>
      </c>
      <c r="C42" s="29">
        <f t="shared" si="1"/>
        <v>0</v>
      </c>
    </row>
    <row r="43" spans="1:3" x14ac:dyDescent="0.2">
      <c r="A43" s="24" t="s">
        <v>48</v>
      </c>
      <c r="B43" s="22">
        <f>+'TOTAL VIRREINATO 1783'!B35</f>
        <v>0</v>
      </c>
      <c r="C43" s="29">
        <f t="shared" si="1"/>
        <v>0</v>
      </c>
    </row>
    <row r="44" spans="1:3" x14ac:dyDescent="0.2">
      <c r="A44" s="24" t="s">
        <v>50</v>
      </c>
      <c r="B44" s="22">
        <f>+'TOTAL VIRREINATO 1783'!B37</f>
        <v>133</v>
      </c>
      <c r="C44" s="29">
        <f t="shared" si="1"/>
        <v>6.7760273323544612E-3</v>
      </c>
    </row>
    <row r="45" spans="1:3" x14ac:dyDescent="0.2">
      <c r="A45" s="24" t="s">
        <v>52</v>
      </c>
      <c r="B45" s="22">
        <f>+'TOTAL VIRREINATO 1783'!B39</f>
        <v>4077</v>
      </c>
      <c r="C45" s="29">
        <f t="shared" si="1"/>
        <v>0.20771325890232431</v>
      </c>
    </row>
    <row r="46" spans="1:3" x14ac:dyDescent="0.2">
      <c r="A46" s="24" t="s">
        <v>54</v>
      </c>
      <c r="B46" s="22">
        <f>+'TOTAL VIRREINATO 1783'!B41</f>
        <v>4370</v>
      </c>
      <c r="C46" s="29">
        <f t="shared" si="1"/>
        <v>0.22264089806307516</v>
      </c>
    </row>
    <row r="47" spans="1:3" x14ac:dyDescent="0.2">
      <c r="A47" s="24" t="s">
        <v>55</v>
      </c>
      <c r="B47" s="22">
        <f>+'TOTAL VIRREINATO 1783'!B42</f>
        <v>0</v>
      </c>
      <c r="C47" s="29">
        <f t="shared" si="1"/>
        <v>0</v>
      </c>
    </row>
    <row r="48" spans="1:3" x14ac:dyDescent="0.2">
      <c r="A48" s="24" t="s">
        <v>56</v>
      </c>
      <c r="B48" s="22">
        <f>+'TOTAL VIRREINATO 1783'!B43</f>
        <v>2698</v>
      </c>
      <c r="C48" s="29">
        <f t="shared" si="1"/>
        <v>0.13745655445633334</v>
      </c>
    </row>
    <row r="49" spans="1:3" x14ac:dyDescent="0.2">
      <c r="A49" s="24" t="s">
        <v>57</v>
      </c>
      <c r="B49" s="22">
        <f>+'TOTAL VIRREINATO 1783'!B44</f>
        <v>28873</v>
      </c>
      <c r="C49" s="29">
        <f t="shared" si="1"/>
        <v>1.4710093020080477</v>
      </c>
    </row>
    <row r="50" spans="1:3" x14ac:dyDescent="0.2">
      <c r="C50" s="29"/>
    </row>
    <row r="51" spans="1:3" x14ac:dyDescent="0.2">
      <c r="A51" s="30" t="s">
        <v>12</v>
      </c>
      <c r="B51" s="25">
        <f>+B8+B23</f>
        <v>1962802</v>
      </c>
      <c r="C51" s="31">
        <f>+SUM(C9:C49)</f>
        <v>99.999999999999986</v>
      </c>
    </row>
    <row r="52" spans="1:3" x14ac:dyDescent="0.2">
      <c r="B52" s="22">
        <f>+'TOTAL VIRREINATO 1783'!B46</f>
        <v>1962802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B2" sqref="B2"/>
    </sheetView>
  </sheetViews>
  <sheetFormatPr baseColWidth="10" defaultRowHeight="16" x14ac:dyDescent="0.2"/>
  <cols>
    <col min="1" max="1" width="31.5" style="197" bestFit="1" customWidth="1"/>
    <col min="2" max="16384" width="10.83203125" style="197"/>
  </cols>
  <sheetData>
    <row r="1" spans="1:2" x14ac:dyDescent="0.2">
      <c r="A1" s="195" t="s">
        <v>1099</v>
      </c>
      <c r="B1" s="196"/>
    </row>
    <row r="2" spans="1:2" x14ac:dyDescent="0.2">
      <c r="A2" s="197" t="s">
        <v>1100</v>
      </c>
      <c r="B2" s="196"/>
    </row>
    <row r="3" spans="1:2" x14ac:dyDescent="0.2">
      <c r="A3" s="198" t="s">
        <v>954</v>
      </c>
      <c r="B3" s="196"/>
    </row>
    <row r="4" spans="1:2" x14ac:dyDescent="0.2">
      <c r="B4" s="196"/>
    </row>
    <row r="5" spans="1:2" x14ac:dyDescent="0.2">
      <c r="A5" s="195" t="s">
        <v>1101</v>
      </c>
      <c r="B5" s="196"/>
    </row>
    <row r="6" spans="1:2" x14ac:dyDescent="0.2">
      <c r="B6" s="196"/>
    </row>
    <row r="7" spans="1:2" x14ac:dyDescent="0.2">
      <c r="A7" s="197" t="s">
        <v>1102</v>
      </c>
      <c r="B7" s="196">
        <v>4800</v>
      </c>
    </row>
    <row r="8" spans="1:2" x14ac:dyDescent="0.2">
      <c r="A8" s="197" t="s">
        <v>1103</v>
      </c>
      <c r="B8" s="196">
        <v>1600</v>
      </c>
    </row>
    <row r="9" spans="1:2" x14ac:dyDescent="0.2">
      <c r="A9" s="197" t="s">
        <v>1104</v>
      </c>
      <c r="B9" s="196">
        <v>35000</v>
      </c>
    </row>
    <row r="10" spans="1:2" x14ac:dyDescent="0.2">
      <c r="A10" s="197" t="s">
        <v>1105</v>
      </c>
      <c r="B10" s="196">
        <v>4000</v>
      </c>
    </row>
    <row r="11" spans="1:2" x14ac:dyDescent="0.2">
      <c r="A11" s="197" t="s">
        <v>1106</v>
      </c>
      <c r="B11" s="196">
        <v>1300</v>
      </c>
    </row>
    <row r="12" spans="1:2" x14ac:dyDescent="0.2">
      <c r="A12" s="197" t="s">
        <v>1107</v>
      </c>
      <c r="B12" s="196">
        <v>5300</v>
      </c>
    </row>
    <row r="13" spans="1:2" x14ac:dyDescent="0.2">
      <c r="B13" s="196"/>
    </row>
    <row r="14" spans="1:2" x14ac:dyDescent="0.2">
      <c r="A14" s="195" t="s">
        <v>1108</v>
      </c>
      <c r="B14" s="196"/>
    </row>
    <row r="15" spans="1:2" x14ac:dyDescent="0.2">
      <c r="B15" s="196"/>
    </row>
    <row r="16" spans="1:2" x14ac:dyDescent="0.2">
      <c r="A16" s="197" t="s">
        <v>1109</v>
      </c>
      <c r="B16" s="196">
        <v>870000</v>
      </c>
    </row>
    <row r="17" spans="1:2" x14ac:dyDescent="0.2">
      <c r="A17" s="197" t="s">
        <v>1110</v>
      </c>
      <c r="B17" s="196">
        <v>320000</v>
      </c>
    </row>
    <row r="18" spans="1:2" x14ac:dyDescent="0.2">
      <c r="A18" s="197" t="s">
        <v>1111</v>
      </c>
      <c r="B18" s="196">
        <v>260000</v>
      </c>
    </row>
    <row r="19" spans="1:2" x14ac:dyDescent="0.2">
      <c r="A19" s="197" t="s">
        <v>1112</v>
      </c>
      <c r="B19" s="196">
        <v>50000</v>
      </c>
    </row>
    <row r="20" spans="1:2" x14ac:dyDescent="0.2">
      <c r="A20" s="197" t="s">
        <v>1113</v>
      </c>
      <c r="B20" s="196">
        <v>30000</v>
      </c>
    </row>
    <row r="21" spans="1:2" x14ac:dyDescent="0.2">
      <c r="A21" s="197" t="s">
        <v>1114</v>
      </c>
      <c r="B21" s="196">
        <v>30000</v>
      </c>
    </row>
    <row r="22" spans="1:2" x14ac:dyDescent="0.2">
      <c r="A22" s="197" t="s">
        <v>1115</v>
      </c>
      <c r="B22" s="196">
        <v>36000</v>
      </c>
    </row>
    <row r="23" spans="1:2" x14ac:dyDescent="0.2">
      <c r="A23" s="197" t="s">
        <v>1116</v>
      </c>
      <c r="B23" s="196">
        <v>68000</v>
      </c>
    </row>
    <row r="24" spans="1:2" x14ac:dyDescent="0.2">
      <c r="B24" s="196"/>
    </row>
    <row r="25" spans="1:2" x14ac:dyDescent="0.2">
      <c r="A25" s="195" t="s">
        <v>1117</v>
      </c>
      <c r="B25" s="199">
        <v>1716000</v>
      </c>
    </row>
    <row r="26" spans="1:2" x14ac:dyDescent="0.2">
      <c r="B26" s="196"/>
    </row>
    <row r="27" spans="1:2" x14ac:dyDescent="0.2">
      <c r="A27" s="195" t="s">
        <v>1118</v>
      </c>
      <c r="B27" s="196"/>
    </row>
    <row r="28" spans="1:2" x14ac:dyDescent="0.2">
      <c r="B28" s="196"/>
    </row>
    <row r="29" spans="1:2" x14ac:dyDescent="0.2">
      <c r="A29" s="197" t="s">
        <v>1119</v>
      </c>
      <c r="B29" s="196">
        <v>391161.59999999998</v>
      </c>
    </row>
    <row r="30" spans="1:2" x14ac:dyDescent="0.2">
      <c r="A30" s="197" t="s">
        <v>1120</v>
      </c>
      <c r="B30" s="196">
        <v>296629.8</v>
      </c>
    </row>
    <row r="31" spans="1:2" x14ac:dyDescent="0.2">
      <c r="A31" s="197" t="s">
        <v>1121</v>
      </c>
      <c r="B31" s="196">
        <v>246176</v>
      </c>
    </row>
    <row r="32" spans="1:2" x14ac:dyDescent="0.2">
      <c r="A32" s="197" t="s">
        <v>1122</v>
      </c>
      <c r="B32" s="196">
        <v>156808</v>
      </c>
    </row>
    <row r="33" spans="1:2" x14ac:dyDescent="0.2">
      <c r="A33" s="197" t="s">
        <v>1123</v>
      </c>
      <c r="B33" s="196">
        <v>306720</v>
      </c>
    </row>
    <row r="34" spans="1:2" x14ac:dyDescent="0.2">
      <c r="A34" s="197" t="s">
        <v>1124</v>
      </c>
      <c r="B34" s="196">
        <v>253682</v>
      </c>
    </row>
    <row r="35" spans="1:2" x14ac:dyDescent="0.2">
      <c r="A35" s="197" t="s">
        <v>1125</v>
      </c>
      <c r="B35" s="196">
        <v>75500</v>
      </c>
    </row>
    <row r="36" spans="1:2" x14ac:dyDescent="0.2">
      <c r="A36" s="197" t="s">
        <v>1126</v>
      </c>
      <c r="B36" s="196">
        <v>153916</v>
      </c>
    </row>
    <row r="37" spans="1:2" x14ac:dyDescent="0.2">
      <c r="A37" s="197" t="s">
        <v>1127</v>
      </c>
      <c r="B37" s="196">
        <v>51160</v>
      </c>
    </row>
    <row r="38" spans="1:2" x14ac:dyDescent="0.2">
      <c r="B38" s="196"/>
    </row>
    <row r="39" spans="1:2" x14ac:dyDescent="0.2">
      <c r="A39" s="195" t="s">
        <v>1117</v>
      </c>
      <c r="B39" s="200">
        <v>1931753.4</v>
      </c>
    </row>
    <row r="40" spans="1:2" x14ac:dyDescent="0.2">
      <c r="B40" s="196"/>
    </row>
    <row r="41" spans="1:2" x14ac:dyDescent="0.2">
      <c r="A41" s="197" t="s">
        <v>1128</v>
      </c>
      <c r="B41" s="196"/>
    </row>
  </sheetData>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150" workbookViewId="0">
      <selection activeCell="B2" sqref="B2"/>
    </sheetView>
  </sheetViews>
  <sheetFormatPr baseColWidth="10" defaultRowHeight="15" x14ac:dyDescent="0.2"/>
  <cols>
    <col min="1" max="1" width="34.5" style="7" customWidth="1"/>
    <col min="2" max="16384" width="10.83203125" style="7"/>
  </cols>
  <sheetData>
    <row r="1" spans="1:5" x14ac:dyDescent="0.2">
      <c r="A1" s="32" t="s">
        <v>68</v>
      </c>
      <c r="B1" s="32"/>
      <c r="C1" s="32"/>
      <c r="D1" s="32"/>
      <c r="E1" s="32"/>
    </row>
    <row r="3" spans="1:5" ht="30" x14ac:dyDescent="0.2">
      <c r="A3" s="33" t="s">
        <v>69</v>
      </c>
      <c r="B3" s="33" t="s">
        <v>70</v>
      </c>
      <c r="C3" s="33" t="s">
        <v>71</v>
      </c>
      <c r="D3" s="33" t="s">
        <v>72</v>
      </c>
      <c r="E3" s="33" t="s">
        <v>73</v>
      </c>
    </row>
    <row r="4" spans="1:5" x14ac:dyDescent="0.2">
      <c r="A4" s="34" t="s">
        <v>51</v>
      </c>
      <c r="B4" s="35">
        <v>700000</v>
      </c>
      <c r="C4" s="35">
        <v>470000</v>
      </c>
      <c r="D4" s="35"/>
      <c r="E4" s="35">
        <f>+SUM(B4:D4)</f>
        <v>1170000</v>
      </c>
    </row>
    <row r="5" spans="1:5" x14ac:dyDescent="0.2">
      <c r="A5" s="34" t="s">
        <v>74</v>
      </c>
      <c r="B5" s="35"/>
      <c r="C5" s="35">
        <v>295048</v>
      </c>
      <c r="D5" s="35">
        <v>50000</v>
      </c>
      <c r="E5" s="35">
        <f t="shared" ref="E5:E31" si="0">+SUM(B5:D5)</f>
        <v>345048</v>
      </c>
    </row>
    <row r="6" spans="1:5" x14ac:dyDescent="0.2">
      <c r="A6" s="34" t="s">
        <v>52</v>
      </c>
      <c r="B6" s="35"/>
      <c r="C6" s="35">
        <v>12000</v>
      </c>
      <c r="D6" s="35"/>
      <c r="E6" s="35">
        <f t="shared" si="0"/>
        <v>12000</v>
      </c>
    </row>
    <row r="7" spans="1:5" x14ac:dyDescent="0.2">
      <c r="A7" s="34" t="s">
        <v>54</v>
      </c>
      <c r="B7" s="35"/>
      <c r="C7" s="35">
        <v>11500</v>
      </c>
      <c r="D7" s="35"/>
      <c r="E7" s="35">
        <f t="shared" si="0"/>
        <v>11500</v>
      </c>
    </row>
    <row r="8" spans="1:5" x14ac:dyDescent="0.2">
      <c r="A8" s="34" t="s">
        <v>75</v>
      </c>
      <c r="B8" s="35">
        <v>400000</v>
      </c>
      <c r="C8" s="35">
        <v>191000</v>
      </c>
      <c r="D8" s="35">
        <v>67000</v>
      </c>
      <c r="E8" s="35">
        <f t="shared" si="0"/>
        <v>658000</v>
      </c>
    </row>
    <row r="9" spans="1:5" x14ac:dyDescent="0.2">
      <c r="A9" s="34" t="s">
        <v>20</v>
      </c>
      <c r="B9" s="35">
        <v>400000</v>
      </c>
      <c r="C9" s="35">
        <v>184880</v>
      </c>
      <c r="D9" s="35">
        <v>43000</v>
      </c>
      <c r="E9" s="35">
        <f t="shared" si="0"/>
        <v>627880</v>
      </c>
    </row>
    <row r="10" spans="1:5" x14ac:dyDescent="0.2">
      <c r="A10" s="34" t="s">
        <v>76</v>
      </c>
      <c r="B10" s="35">
        <v>40</v>
      </c>
      <c r="C10" s="35">
        <v>78000</v>
      </c>
      <c r="D10" s="35">
        <v>200</v>
      </c>
      <c r="E10" s="35">
        <f t="shared" si="0"/>
        <v>78240</v>
      </c>
    </row>
    <row r="11" spans="1:5" x14ac:dyDescent="0.2">
      <c r="A11" s="34" t="s">
        <v>77</v>
      </c>
      <c r="B11" s="35"/>
      <c r="C11" s="35">
        <v>150000</v>
      </c>
      <c r="D11" s="35"/>
      <c r="E11" s="35">
        <f t="shared" si="0"/>
        <v>150000</v>
      </c>
    </row>
    <row r="12" spans="1:5" x14ac:dyDescent="0.2">
      <c r="A12" s="34" t="s">
        <v>78</v>
      </c>
      <c r="B12" s="35">
        <v>30000</v>
      </c>
      <c r="C12" s="35">
        <v>53000</v>
      </c>
      <c r="D12" s="35">
        <v>30000</v>
      </c>
      <c r="E12" s="35">
        <f t="shared" si="0"/>
        <v>113000</v>
      </c>
    </row>
    <row r="13" spans="1:5" x14ac:dyDescent="0.2">
      <c r="A13" s="34" t="s">
        <v>79</v>
      </c>
      <c r="B13" s="35">
        <v>12000</v>
      </c>
      <c r="C13" s="35">
        <v>4000</v>
      </c>
      <c r="D13" s="35">
        <v>1000</v>
      </c>
      <c r="E13" s="35">
        <f t="shared" si="0"/>
        <v>17000</v>
      </c>
    </row>
    <row r="14" spans="1:5" x14ac:dyDescent="0.2">
      <c r="A14" s="34" t="s">
        <v>80</v>
      </c>
      <c r="B14" s="35">
        <v>30000</v>
      </c>
      <c r="C14" s="35">
        <v>47000</v>
      </c>
      <c r="D14" s="35">
        <v>213089</v>
      </c>
      <c r="E14" s="35">
        <f t="shared" si="0"/>
        <v>290089</v>
      </c>
    </row>
    <row r="15" spans="1:5" x14ac:dyDescent="0.2">
      <c r="A15" s="34" t="s">
        <v>81</v>
      </c>
      <c r="B15" s="35">
        <v>32000</v>
      </c>
      <c r="C15" s="35"/>
      <c r="D15" s="35"/>
      <c r="E15" s="35">
        <f t="shared" si="0"/>
        <v>32000</v>
      </c>
    </row>
    <row r="16" spans="1:5" x14ac:dyDescent="0.2">
      <c r="A16" s="34" t="s">
        <v>82</v>
      </c>
      <c r="B16" s="35">
        <v>30000</v>
      </c>
      <c r="C16" s="35">
        <v>6000</v>
      </c>
      <c r="D16" s="35"/>
      <c r="E16" s="35">
        <f t="shared" si="0"/>
        <v>36000</v>
      </c>
    </row>
    <row r="17" spans="1:5" x14ac:dyDescent="0.2">
      <c r="A17" s="34" t="s">
        <v>83</v>
      </c>
      <c r="B17" s="35">
        <v>4000</v>
      </c>
      <c r="C17" s="35"/>
      <c r="D17" s="35"/>
      <c r="E17" s="35">
        <f t="shared" si="0"/>
        <v>4000</v>
      </c>
    </row>
    <row r="18" spans="1:5" x14ac:dyDescent="0.2">
      <c r="A18" s="34" t="s">
        <v>84</v>
      </c>
      <c r="B18" s="35">
        <v>10000</v>
      </c>
      <c r="C18" s="35">
        <v>15000</v>
      </c>
      <c r="D18" s="35"/>
      <c r="E18" s="35">
        <f t="shared" si="0"/>
        <v>25000</v>
      </c>
    </row>
    <row r="19" spans="1:5" x14ac:dyDescent="0.2">
      <c r="A19" s="34" t="s">
        <v>85</v>
      </c>
      <c r="B19" s="35">
        <v>8000</v>
      </c>
      <c r="C19" s="35">
        <v>10000</v>
      </c>
      <c r="D19" s="35">
        <v>4000</v>
      </c>
      <c r="E19" s="35">
        <f t="shared" si="0"/>
        <v>22000</v>
      </c>
    </row>
    <row r="20" spans="1:5" x14ac:dyDescent="0.2">
      <c r="A20" s="34" t="s">
        <v>40</v>
      </c>
      <c r="B20" s="35">
        <v>14000</v>
      </c>
      <c r="C20" s="35">
        <v>65000</v>
      </c>
      <c r="D20" s="35"/>
      <c r="E20" s="35">
        <f t="shared" si="0"/>
        <v>79000</v>
      </c>
    </row>
    <row r="21" spans="1:5" x14ac:dyDescent="0.2">
      <c r="A21" s="34" t="s">
        <v>86</v>
      </c>
      <c r="B21" s="35">
        <v>130000</v>
      </c>
      <c r="C21" s="35">
        <v>100000</v>
      </c>
      <c r="D21" s="35">
        <v>89000</v>
      </c>
      <c r="E21" s="35">
        <f t="shared" si="0"/>
        <v>319000</v>
      </c>
    </row>
    <row r="22" spans="1:5" x14ac:dyDescent="0.2">
      <c r="A22" s="34" t="s">
        <v>87</v>
      </c>
      <c r="B22" s="35">
        <v>15000</v>
      </c>
      <c r="C22" s="35">
        <v>22000</v>
      </c>
      <c r="D22" s="35"/>
      <c r="E22" s="35">
        <f t="shared" si="0"/>
        <v>37000</v>
      </c>
    </row>
    <row r="23" spans="1:5" x14ac:dyDescent="0.2">
      <c r="A23" s="34" t="s">
        <v>88</v>
      </c>
      <c r="B23" s="35">
        <v>12000</v>
      </c>
      <c r="C23" s="35">
        <v>23000</v>
      </c>
      <c r="D23" s="35"/>
      <c r="E23" s="35">
        <f t="shared" si="0"/>
        <v>35000</v>
      </c>
    </row>
    <row r="24" spans="1:5" x14ac:dyDescent="0.2">
      <c r="A24" s="34" t="s">
        <v>89</v>
      </c>
      <c r="B24" s="35">
        <v>26000</v>
      </c>
      <c r="C24" s="35">
        <v>30000</v>
      </c>
      <c r="D24" s="35">
        <v>15000</v>
      </c>
      <c r="E24" s="35">
        <f t="shared" si="0"/>
        <v>71000</v>
      </c>
    </row>
    <row r="25" spans="1:5" x14ac:dyDescent="0.2">
      <c r="A25" s="34" t="s">
        <v>90</v>
      </c>
      <c r="B25" s="35">
        <v>25000</v>
      </c>
      <c r="C25" s="35">
        <v>35000</v>
      </c>
      <c r="D25" s="35">
        <v>10000</v>
      </c>
      <c r="E25" s="35">
        <f t="shared" si="0"/>
        <v>70000</v>
      </c>
    </row>
    <row r="26" spans="1:5" x14ac:dyDescent="0.2">
      <c r="A26" s="34" t="s">
        <v>91</v>
      </c>
      <c r="B26" s="35">
        <v>4000</v>
      </c>
      <c r="C26" s="35">
        <v>25000</v>
      </c>
      <c r="D26" s="35">
        <v>4000</v>
      </c>
      <c r="E26" s="35">
        <f t="shared" si="0"/>
        <v>33000</v>
      </c>
    </row>
    <row r="27" spans="1:5" x14ac:dyDescent="0.2">
      <c r="A27" s="34" t="s">
        <v>92</v>
      </c>
      <c r="B27" s="35"/>
      <c r="C27" s="35">
        <v>700</v>
      </c>
      <c r="D27" s="35">
        <v>1500</v>
      </c>
      <c r="E27" s="35">
        <f t="shared" si="0"/>
        <v>2200</v>
      </c>
    </row>
    <row r="28" spans="1:5" x14ac:dyDescent="0.2">
      <c r="A28" s="34" t="s">
        <v>93</v>
      </c>
      <c r="B28" s="35">
        <v>300</v>
      </c>
      <c r="C28" s="35">
        <v>6000</v>
      </c>
      <c r="D28" s="35"/>
      <c r="E28" s="35">
        <f t="shared" si="0"/>
        <v>6300</v>
      </c>
    </row>
    <row r="29" spans="1:5" x14ac:dyDescent="0.2">
      <c r="A29" s="34" t="s">
        <v>94</v>
      </c>
      <c r="B29" s="35"/>
      <c r="C29" s="35">
        <v>3500</v>
      </c>
      <c r="D29" s="35"/>
      <c r="E29" s="35">
        <f t="shared" si="0"/>
        <v>3500</v>
      </c>
    </row>
    <row r="30" spans="1:5" x14ac:dyDescent="0.2">
      <c r="A30" s="34" t="s">
        <v>95</v>
      </c>
      <c r="B30" s="35"/>
      <c r="C30" s="35">
        <v>47510</v>
      </c>
      <c r="D30" s="35">
        <v>40410</v>
      </c>
      <c r="E30" s="35">
        <f t="shared" si="0"/>
        <v>87920</v>
      </c>
    </row>
    <row r="31" spans="1:5" x14ac:dyDescent="0.2">
      <c r="A31" s="34" t="s">
        <v>96</v>
      </c>
      <c r="B31" s="35">
        <v>399453</v>
      </c>
      <c r="C31" s="35">
        <v>567958</v>
      </c>
      <c r="D31" s="35">
        <v>23000</v>
      </c>
      <c r="E31" s="35">
        <f t="shared" si="0"/>
        <v>990411</v>
      </c>
    </row>
    <row r="32" spans="1:5" x14ac:dyDescent="0.2">
      <c r="A32" s="34"/>
      <c r="B32" s="36">
        <f>+SUM(B4:B31)</f>
        <v>2281793</v>
      </c>
      <c r="C32" s="36">
        <f t="shared" ref="C32:E32" si="1">+SUM(C4:C31)</f>
        <v>2453096</v>
      </c>
      <c r="D32" s="36">
        <f t="shared" si="1"/>
        <v>591199</v>
      </c>
      <c r="E32" s="36">
        <f t="shared" si="1"/>
        <v>5326088</v>
      </c>
    </row>
    <row r="35" spans="1:5" ht="30" customHeight="1" x14ac:dyDescent="0.2">
      <c r="A35" s="37" t="s">
        <v>97</v>
      </c>
      <c r="B35" s="37"/>
      <c r="C35" s="37"/>
      <c r="D35" s="37"/>
      <c r="E35" s="37"/>
    </row>
  </sheetData>
  <mergeCells count="2">
    <mergeCell ref="A1:E1"/>
    <mergeCell ref="A35:E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0"/>
  <sheetViews>
    <sheetView zoomScale="150" workbookViewId="0">
      <selection activeCell="B2" sqref="B2"/>
    </sheetView>
  </sheetViews>
  <sheetFormatPr baseColWidth="10" defaultRowHeight="15" x14ac:dyDescent="0.2"/>
  <cols>
    <col min="1" max="1" width="93.6640625" style="7" customWidth="1"/>
    <col min="2" max="2" width="8.5" style="7" customWidth="1"/>
    <col min="3" max="3" width="4.5" style="7" customWidth="1"/>
    <col min="4" max="4" width="3.5" style="7" customWidth="1"/>
    <col min="5" max="5" width="8.33203125" style="7" customWidth="1"/>
    <col min="6" max="6" width="6" style="7" customWidth="1"/>
    <col min="7" max="7" width="3.6640625" style="7" customWidth="1"/>
    <col min="8" max="8" width="10.83203125" style="7" customWidth="1"/>
    <col min="9" max="9" width="7.5" style="7" customWidth="1"/>
    <col min="10" max="10" width="5" style="7" customWidth="1"/>
    <col min="11" max="11" width="10.83203125" style="7" customWidth="1"/>
    <col min="12" max="13" width="5.5" style="7" customWidth="1"/>
    <col min="14" max="16" width="10.83203125" style="7" customWidth="1"/>
    <col min="17" max="17" width="10.83203125" style="38"/>
    <col min="18" max="18" width="10.83203125" style="7"/>
    <col min="19" max="19" width="58.1640625" style="7" customWidth="1"/>
    <col min="20" max="20" width="6.6640625" style="7" customWidth="1"/>
    <col min="21" max="22" width="5.33203125" style="7" customWidth="1"/>
    <col min="23" max="23" width="6.6640625" style="7" customWidth="1"/>
    <col min="24" max="24" width="4.5" style="7" customWidth="1"/>
    <col min="25" max="25" width="5.5" style="7" customWidth="1"/>
    <col min="26" max="26" width="8.83203125" style="7" customWidth="1"/>
    <col min="27" max="27" width="8" style="7" customWidth="1"/>
    <col min="28" max="28" width="5.5" style="7" customWidth="1"/>
    <col min="29" max="31" width="10.83203125" style="7"/>
    <col min="32" max="32" width="8" style="7" customWidth="1"/>
    <col min="33" max="33" width="8.1640625" style="7" customWidth="1"/>
    <col min="34" max="16384" width="10.83203125" style="7"/>
  </cols>
  <sheetData>
    <row r="1" spans="1:34" ht="15" customHeight="1" x14ac:dyDescent="0.2">
      <c r="A1" s="16" t="s">
        <v>98</v>
      </c>
    </row>
    <row r="2" spans="1:34" x14ac:dyDescent="0.2">
      <c r="A2" s="7" t="s">
        <v>99</v>
      </c>
    </row>
    <row r="3" spans="1:34" x14ac:dyDescent="0.2">
      <c r="A3" s="7" t="s">
        <v>100</v>
      </c>
    </row>
    <row r="5" spans="1:34" ht="75" customHeight="1" x14ac:dyDescent="0.3">
      <c r="A5" s="39" t="s">
        <v>101</v>
      </c>
      <c r="B5" s="40" t="s">
        <v>102</v>
      </c>
      <c r="C5" s="40"/>
      <c r="D5" s="40"/>
      <c r="E5" s="40" t="s">
        <v>103</v>
      </c>
      <c r="F5" s="40"/>
      <c r="G5" s="40"/>
      <c r="H5" s="40" t="s">
        <v>104</v>
      </c>
      <c r="I5" s="40"/>
      <c r="J5" s="40"/>
      <c r="K5" s="32"/>
      <c r="L5" s="32"/>
      <c r="M5" s="32"/>
      <c r="N5" s="40" t="s">
        <v>105</v>
      </c>
      <c r="O5" s="40"/>
      <c r="P5" s="40"/>
      <c r="Q5" s="41"/>
      <c r="R5" s="42"/>
      <c r="S5" s="43" t="s">
        <v>101</v>
      </c>
      <c r="T5" s="40" t="s">
        <v>102</v>
      </c>
      <c r="U5" s="40"/>
      <c r="V5" s="40"/>
      <c r="W5" s="40" t="s">
        <v>103</v>
      </c>
      <c r="X5" s="40"/>
      <c r="Y5" s="40"/>
      <c r="Z5" s="40" t="s">
        <v>104</v>
      </c>
      <c r="AA5" s="40"/>
      <c r="AB5" s="40"/>
      <c r="AC5" s="32"/>
      <c r="AD5" s="44"/>
      <c r="AE5" s="44"/>
      <c r="AF5" s="40" t="s">
        <v>105</v>
      </c>
      <c r="AG5" s="40"/>
      <c r="AH5" s="40"/>
    </row>
    <row r="6" spans="1:34" x14ac:dyDescent="0.2">
      <c r="A6" s="45" t="s">
        <v>106</v>
      </c>
      <c r="B6" s="40"/>
      <c r="C6" s="40"/>
      <c r="D6" s="40"/>
      <c r="E6" s="40"/>
      <c r="F6" s="40"/>
      <c r="G6" s="40"/>
      <c r="H6" s="40"/>
      <c r="I6" s="40"/>
      <c r="J6" s="40"/>
      <c r="K6" s="32"/>
      <c r="L6" s="32"/>
      <c r="M6" s="32"/>
      <c r="N6" s="40"/>
      <c r="O6" s="40"/>
      <c r="P6" s="40"/>
      <c r="Q6" s="41"/>
      <c r="R6" s="42"/>
      <c r="S6" s="45" t="s">
        <v>107</v>
      </c>
      <c r="T6" s="40"/>
      <c r="U6" s="40"/>
      <c r="V6" s="40"/>
      <c r="W6" s="40"/>
      <c r="X6" s="40"/>
      <c r="Y6" s="40"/>
      <c r="Z6" s="40"/>
      <c r="AA6" s="40"/>
      <c r="AB6" s="40"/>
      <c r="AC6" s="32"/>
      <c r="AD6" s="44"/>
      <c r="AE6" s="44"/>
      <c r="AF6" s="40"/>
      <c r="AG6" s="40"/>
      <c r="AH6" s="40"/>
    </row>
    <row r="7" spans="1:34" x14ac:dyDescent="0.2">
      <c r="A7" s="7" t="s">
        <v>20</v>
      </c>
      <c r="B7" s="38">
        <v>11935</v>
      </c>
      <c r="C7" s="7">
        <v>4</v>
      </c>
      <c r="D7" s="46" t="s">
        <v>108</v>
      </c>
      <c r="E7" s="38">
        <v>17530</v>
      </c>
      <c r="F7" s="7">
        <v>4</v>
      </c>
      <c r="H7" s="38">
        <v>13424</v>
      </c>
      <c r="I7" s="7">
        <v>5</v>
      </c>
      <c r="J7" s="46" t="s">
        <v>109</v>
      </c>
      <c r="N7" s="38">
        <v>42883</v>
      </c>
      <c r="O7" s="7">
        <v>6</v>
      </c>
      <c r="P7" s="46" t="s">
        <v>108</v>
      </c>
      <c r="Q7" s="47">
        <f>B7+E7+H7</f>
        <v>42889</v>
      </c>
      <c r="R7" s="47">
        <f>C7+F7+I7</f>
        <v>13</v>
      </c>
      <c r="S7" s="7" t="s">
        <v>110</v>
      </c>
      <c r="T7" s="7">
        <v>9305</v>
      </c>
      <c r="V7" s="46" t="s">
        <v>108</v>
      </c>
      <c r="W7" s="7">
        <v>7333</v>
      </c>
      <c r="X7" s="7">
        <v>5</v>
      </c>
      <c r="Y7" s="46" t="s">
        <v>108</v>
      </c>
      <c r="Z7" s="7">
        <v>5593</v>
      </c>
      <c r="AB7" s="46" t="s">
        <v>108</v>
      </c>
      <c r="AF7" s="7">
        <v>22232</v>
      </c>
      <c r="AG7" s="7">
        <f>+U7+X7+AA7</f>
        <v>5</v>
      </c>
    </row>
    <row r="8" spans="1:34" x14ac:dyDescent="0.2">
      <c r="A8" s="7" t="s">
        <v>111</v>
      </c>
      <c r="B8" s="38">
        <v>1762</v>
      </c>
      <c r="C8" s="7">
        <v>5</v>
      </c>
      <c r="D8" s="46" t="s">
        <v>108</v>
      </c>
      <c r="E8" s="38">
        <v>3238</v>
      </c>
      <c r="G8" s="46" t="s">
        <v>108</v>
      </c>
      <c r="H8" s="38">
        <v>810</v>
      </c>
      <c r="I8" s="7">
        <v>5</v>
      </c>
      <c r="J8" s="46" t="s">
        <v>109</v>
      </c>
      <c r="N8" s="38">
        <v>5811</v>
      </c>
      <c r="O8" s="7">
        <v>3</v>
      </c>
      <c r="Q8" s="47">
        <f t="shared" ref="Q8:R52" si="0">B8+E8+H8</f>
        <v>5810</v>
      </c>
      <c r="R8" s="47">
        <f t="shared" si="0"/>
        <v>10</v>
      </c>
      <c r="S8" s="7" t="s">
        <v>112</v>
      </c>
      <c r="AF8" s="7">
        <f>+T8+W8+Z8</f>
        <v>0</v>
      </c>
      <c r="AG8" s="7">
        <f>+U8+X8+AA8</f>
        <v>0</v>
      </c>
    </row>
    <row r="9" spans="1:34" x14ac:dyDescent="0.2">
      <c r="A9" s="7" t="s">
        <v>113</v>
      </c>
      <c r="B9" s="38"/>
      <c r="E9" s="38"/>
      <c r="H9" s="38">
        <v>81</v>
      </c>
      <c r="I9" s="7">
        <v>5</v>
      </c>
      <c r="N9" s="38">
        <v>81</v>
      </c>
      <c r="O9" s="7">
        <v>5</v>
      </c>
      <c r="Q9" s="47">
        <f t="shared" si="0"/>
        <v>81</v>
      </c>
      <c r="R9" s="47">
        <f t="shared" si="0"/>
        <v>5</v>
      </c>
      <c r="S9" s="7" t="s">
        <v>114</v>
      </c>
      <c r="T9" s="7">
        <v>10741</v>
      </c>
      <c r="U9" s="7">
        <v>7</v>
      </c>
      <c r="W9" s="7">
        <v>11264</v>
      </c>
      <c r="Y9" s="46" t="s">
        <v>109</v>
      </c>
      <c r="Z9" s="7">
        <v>8946</v>
      </c>
      <c r="AA9" s="7">
        <v>2</v>
      </c>
      <c r="AB9" s="46" t="s">
        <v>109</v>
      </c>
      <c r="AF9" s="7">
        <v>30952</v>
      </c>
      <c r="AG9" s="7">
        <v>2</v>
      </c>
    </row>
    <row r="10" spans="1:34" x14ac:dyDescent="0.2">
      <c r="A10" s="7" t="s">
        <v>115</v>
      </c>
      <c r="B10" s="38"/>
      <c r="E10" s="38">
        <v>18</v>
      </c>
      <c r="F10" s="7">
        <v>6</v>
      </c>
      <c r="G10" s="46" t="s">
        <v>108</v>
      </c>
      <c r="H10" s="38">
        <v>5772</v>
      </c>
      <c r="I10" s="7">
        <v>6</v>
      </c>
      <c r="J10" s="46" t="s">
        <v>108</v>
      </c>
      <c r="N10" s="38">
        <v>5792</v>
      </c>
      <c r="O10" s="7">
        <v>4</v>
      </c>
      <c r="P10" s="46" t="s">
        <v>109</v>
      </c>
      <c r="Q10" s="47">
        <f t="shared" si="0"/>
        <v>5790</v>
      </c>
      <c r="R10" s="47">
        <f t="shared" si="0"/>
        <v>12</v>
      </c>
      <c r="S10" s="7" t="s">
        <v>116</v>
      </c>
      <c r="T10" s="7">
        <v>1011</v>
      </c>
      <c r="W10" s="7">
        <v>1516</v>
      </c>
      <c r="X10" s="7">
        <v>4</v>
      </c>
      <c r="Y10" s="46" t="s">
        <v>108</v>
      </c>
      <c r="Z10" s="7">
        <v>1516</v>
      </c>
      <c r="AA10" s="7">
        <v>4</v>
      </c>
      <c r="AB10" s="46" t="s">
        <v>108</v>
      </c>
      <c r="AF10" s="7">
        <v>4044</v>
      </c>
      <c r="AG10" s="7">
        <v>1</v>
      </c>
    </row>
    <row r="11" spans="1:34" x14ac:dyDescent="0.2">
      <c r="A11" s="7" t="s">
        <v>117</v>
      </c>
      <c r="B11" s="38">
        <v>94</v>
      </c>
      <c r="C11" s="7">
        <v>4</v>
      </c>
      <c r="E11" s="38"/>
      <c r="H11" s="38">
        <v>3442</v>
      </c>
      <c r="I11" s="7">
        <v>4</v>
      </c>
      <c r="N11" s="38">
        <v>3537</v>
      </c>
      <c r="Q11" s="47">
        <f t="shared" si="0"/>
        <v>3536</v>
      </c>
      <c r="R11" s="47">
        <f t="shared" si="0"/>
        <v>8</v>
      </c>
      <c r="S11" s="7" t="s">
        <v>118</v>
      </c>
      <c r="W11" s="7">
        <v>2991</v>
      </c>
      <c r="X11" s="7">
        <v>4</v>
      </c>
      <c r="Y11" s="46" t="s">
        <v>109</v>
      </c>
      <c r="Z11" s="7">
        <v>1233</v>
      </c>
      <c r="AA11" s="7">
        <v>2</v>
      </c>
      <c r="AB11" s="46" t="s">
        <v>109</v>
      </c>
      <c r="AF11" s="7">
        <f>+T11+W11+Z11</f>
        <v>4224</v>
      </c>
      <c r="AG11" s="7">
        <v>7</v>
      </c>
    </row>
    <row r="12" spans="1:34" x14ac:dyDescent="0.2">
      <c r="A12" s="7" t="s">
        <v>119</v>
      </c>
      <c r="B12" s="38">
        <v>70</v>
      </c>
      <c r="C12" s="7">
        <v>4</v>
      </c>
      <c r="D12" s="46" t="s">
        <v>109</v>
      </c>
      <c r="E12" s="38">
        <v>339</v>
      </c>
      <c r="F12" s="7">
        <v>4</v>
      </c>
      <c r="G12" s="46" t="s">
        <v>108</v>
      </c>
      <c r="H12" s="38">
        <v>1128</v>
      </c>
      <c r="I12" s="7">
        <v>7</v>
      </c>
      <c r="J12" s="46" t="s">
        <v>108</v>
      </c>
      <c r="N12" s="38">
        <v>1539</v>
      </c>
      <c r="P12" s="46" t="s">
        <v>109</v>
      </c>
      <c r="Q12" s="47">
        <f t="shared" si="0"/>
        <v>1537</v>
      </c>
      <c r="R12" s="47">
        <f t="shared" si="0"/>
        <v>15</v>
      </c>
      <c r="S12" s="7" t="s">
        <v>120</v>
      </c>
      <c r="W12" s="7">
        <v>150</v>
      </c>
      <c r="Z12" s="7">
        <v>397</v>
      </c>
      <c r="AA12" s="7">
        <v>6</v>
      </c>
      <c r="AB12" s="46" t="s">
        <v>109</v>
      </c>
      <c r="AF12" s="7">
        <f>+T12+W12+Z12</f>
        <v>547</v>
      </c>
      <c r="AG12" s="7">
        <f>+U12+X12+AA12</f>
        <v>6</v>
      </c>
      <c r="AH12" s="46" t="s">
        <v>109</v>
      </c>
    </row>
    <row r="13" spans="1:34" x14ac:dyDescent="0.2">
      <c r="A13" s="7" t="s">
        <v>121</v>
      </c>
      <c r="B13" s="38">
        <v>16</v>
      </c>
      <c r="C13" s="7">
        <v>4</v>
      </c>
      <c r="D13" s="46" t="s">
        <v>108</v>
      </c>
      <c r="E13" s="38"/>
      <c r="H13" s="38"/>
      <c r="N13" s="38">
        <v>16</v>
      </c>
      <c r="O13" s="7">
        <v>4</v>
      </c>
      <c r="P13" s="46" t="s">
        <v>108</v>
      </c>
      <c r="Q13" s="47">
        <f t="shared" si="0"/>
        <v>16</v>
      </c>
      <c r="R13" s="47">
        <f t="shared" si="0"/>
        <v>4</v>
      </c>
      <c r="S13" s="7" t="s">
        <v>122</v>
      </c>
      <c r="T13" s="7">
        <v>1989</v>
      </c>
      <c r="V13" s="46" t="s">
        <v>108</v>
      </c>
      <c r="W13" s="7">
        <v>2618</v>
      </c>
      <c r="X13" s="7">
        <v>6</v>
      </c>
      <c r="Z13" s="7">
        <v>2099</v>
      </c>
      <c r="AA13" s="7">
        <v>7</v>
      </c>
      <c r="AF13" s="7">
        <v>6707</v>
      </c>
      <c r="AG13" s="7">
        <v>5</v>
      </c>
      <c r="AH13" s="46" t="s">
        <v>108</v>
      </c>
    </row>
    <row r="14" spans="1:34" x14ac:dyDescent="0.2">
      <c r="A14" s="7" t="s">
        <v>123</v>
      </c>
      <c r="B14" s="38"/>
      <c r="E14" s="38">
        <v>354</v>
      </c>
      <c r="H14" s="38">
        <v>311</v>
      </c>
      <c r="I14" s="7">
        <v>7</v>
      </c>
      <c r="J14" s="46" t="s">
        <v>109</v>
      </c>
      <c r="N14" s="38">
        <v>665</v>
      </c>
      <c r="O14" s="7">
        <v>7</v>
      </c>
      <c r="P14" s="46" t="s">
        <v>109</v>
      </c>
      <c r="Q14" s="47">
        <f t="shared" si="0"/>
        <v>665</v>
      </c>
      <c r="R14" s="47">
        <f t="shared" si="0"/>
        <v>7</v>
      </c>
      <c r="S14" s="7" t="s">
        <v>124</v>
      </c>
      <c r="T14" s="7">
        <v>2098</v>
      </c>
      <c r="U14" s="7">
        <v>7</v>
      </c>
      <c r="W14" s="7">
        <v>3148</v>
      </c>
      <c r="X14" s="7">
        <v>2</v>
      </c>
      <c r="Y14" s="46" t="s">
        <v>108</v>
      </c>
      <c r="Z14" s="7">
        <v>3148</v>
      </c>
      <c r="AA14" s="7">
        <v>2</v>
      </c>
      <c r="AB14" s="46" t="s">
        <v>108</v>
      </c>
      <c r="AF14" s="7">
        <v>8395</v>
      </c>
      <c r="AG14" s="7">
        <v>4</v>
      </c>
      <c r="AH14" s="46" t="s">
        <v>108</v>
      </c>
    </row>
    <row r="15" spans="1:34" x14ac:dyDescent="0.2">
      <c r="A15" s="7" t="s">
        <v>125</v>
      </c>
      <c r="B15" s="38">
        <v>3000</v>
      </c>
      <c r="E15" s="38">
        <v>5149</v>
      </c>
      <c r="H15" s="38">
        <v>9436</v>
      </c>
      <c r="I15" s="7">
        <v>7</v>
      </c>
      <c r="J15" s="46" t="s">
        <v>109</v>
      </c>
      <c r="K15" s="7">
        <v>15605</v>
      </c>
      <c r="L15" s="7">
        <v>7</v>
      </c>
      <c r="M15" s="46" t="s">
        <v>109</v>
      </c>
      <c r="N15" s="38"/>
      <c r="Q15" s="47">
        <f t="shared" si="0"/>
        <v>17585</v>
      </c>
      <c r="R15" s="47">
        <f t="shared" si="0"/>
        <v>7</v>
      </c>
      <c r="S15" s="7" t="s">
        <v>126</v>
      </c>
      <c r="T15" s="7">
        <v>4353</v>
      </c>
      <c r="U15" s="7">
        <v>5</v>
      </c>
      <c r="W15" s="7">
        <v>3495</v>
      </c>
      <c r="X15" s="7">
        <v>4</v>
      </c>
      <c r="Y15" s="46" t="s">
        <v>108</v>
      </c>
      <c r="Z15" s="7">
        <v>1588</v>
      </c>
      <c r="AA15" s="7">
        <v>1</v>
      </c>
      <c r="AB15" s="46" t="s">
        <v>108</v>
      </c>
      <c r="AF15" s="7">
        <v>9437</v>
      </c>
      <c r="AG15" s="7">
        <v>3</v>
      </c>
      <c r="AH15" s="46" t="s">
        <v>109</v>
      </c>
    </row>
    <row r="16" spans="1:34" x14ac:dyDescent="0.2">
      <c r="A16" s="7" t="s">
        <v>127</v>
      </c>
      <c r="B16" s="38"/>
      <c r="E16" s="38">
        <v>1000</v>
      </c>
      <c r="H16" s="38">
        <v>1392</v>
      </c>
      <c r="K16" s="7">
        <v>2392</v>
      </c>
      <c r="N16" s="38">
        <v>19197</v>
      </c>
      <c r="O16" s="7">
        <v>7</v>
      </c>
      <c r="P16" s="46" t="s">
        <v>109</v>
      </c>
      <c r="Q16" s="47">
        <f t="shared" si="0"/>
        <v>2392</v>
      </c>
      <c r="R16" s="47">
        <f t="shared" si="0"/>
        <v>0</v>
      </c>
      <c r="S16" s="7" t="s">
        <v>128</v>
      </c>
      <c r="T16" s="7">
        <v>150</v>
      </c>
      <c r="W16" s="7">
        <v>250</v>
      </c>
      <c r="Z16" s="7">
        <v>200</v>
      </c>
      <c r="AF16" s="7">
        <f>+T16+W16+Z16</f>
        <v>600</v>
      </c>
      <c r="AG16" s="7">
        <f>+U16+X16+AA16</f>
        <v>0</v>
      </c>
    </row>
    <row r="17" spans="1:34" x14ac:dyDescent="0.2">
      <c r="A17" s="7" t="s">
        <v>129</v>
      </c>
      <c r="B17" s="38">
        <v>1200</v>
      </c>
      <c r="E17" s="38"/>
      <c r="H17" s="38"/>
      <c r="K17" s="7">
        <v>1200</v>
      </c>
      <c r="N17" s="38"/>
      <c r="Q17" s="47">
        <f t="shared" si="0"/>
        <v>1200</v>
      </c>
      <c r="R17" s="47">
        <f t="shared" si="0"/>
        <v>0</v>
      </c>
      <c r="S17" s="7" t="s">
        <v>130</v>
      </c>
      <c r="T17" s="7">
        <v>1016</v>
      </c>
      <c r="U17" s="7">
        <v>4</v>
      </c>
      <c r="W17" s="7">
        <v>1370</v>
      </c>
      <c r="Z17" s="7">
        <v>534</v>
      </c>
      <c r="AF17" s="7">
        <f>+T17+W17+Z17</f>
        <v>2920</v>
      </c>
      <c r="AG17" s="7">
        <f>+U17+X17+AA17</f>
        <v>4</v>
      </c>
    </row>
    <row r="18" spans="1:34" x14ac:dyDescent="0.2">
      <c r="A18" s="7" t="s">
        <v>131</v>
      </c>
      <c r="B18" s="38">
        <v>128</v>
      </c>
      <c r="C18" s="7">
        <v>1</v>
      </c>
      <c r="D18" s="46" t="s">
        <v>109</v>
      </c>
      <c r="E18" s="38">
        <v>126</v>
      </c>
      <c r="F18" s="7">
        <v>1</v>
      </c>
      <c r="G18" s="46" t="s">
        <v>109</v>
      </c>
      <c r="H18" s="38">
        <v>8005</v>
      </c>
      <c r="I18" s="7">
        <v>6</v>
      </c>
      <c r="J18" s="46" t="s">
        <v>109</v>
      </c>
      <c r="N18" s="38">
        <v>8260</v>
      </c>
      <c r="O18" s="7">
        <v>1</v>
      </c>
      <c r="P18" s="46" t="s">
        <v>109</v>
      </c>
      <c r="Q18" s="47">
        <f t="shared" si="0"/>
        <v>8259</v>
      </c>
      <c r="R18" s="47">
        <f t="shared" si="0"/>
        <v>8</v>
      </c>
      <c r="S18" s="7" t="s">
        <v>132</v>
      </c>
      <c r="T18" s="7">
        <v>24070</v>
      </c>
      <c r="U18" s="7">
        <v>6</v>
      </c>
      <c r="V18" s="46" t="s">
        <v>108</v>
      </c>
      <c r="W18" s="7">
        <v>910</v>
      </c>
      <c r="X18" s="7">
        <v>6</v>
      </c>
      <c r="Z18" s="7">
        <v>21733</v>
      </c>
      <c r="AA18" s="7">
        <v>1</v>
      </c>
      <c r="AF18" s="7">
        <v>46714</v>
      </c>
      <c r="AG18" s="7">
        <v>5</v>
      </c>
      <c r="AH18" s="46" t="s">
        <v>108</v>
      </c>
    </row>
    <row r="19" spans="1:34" x14ac:dyDescent="0.2">
      <c r="A19" s="7" t="s">
        <v>133</v>
      </c>
      <c r="B19" s="38"/>
      <c r="E19" s="38">
        <v>578</v>
      </c>
      <c r="F19" s="7">
        <v>6</v>
      </c>
      <c r="G19" s="46" t="s">
        <v>109</v>
      </c>
      <c r="H19" s="38">
        <v>30</v>
      </c>
      <c r="N19" s="38">
        <v>608</v>
      </c>
      <c r="O19" s="7">
        <v>6</v>
      </c>
      <c r="P19" s="46" t="s">
        <v>109</v>
      </c>
      <c r="Q19" s="47">
        <f t="shared" si="0"/>
        <v>608</v>
      </c>
      <c r="R19" s="47">
        <f t="shared" si="0"/>
        <v>6</v>
      </c>
      <c r="S19" s="7" t="s">
        <v>134</v>
      </c>
      <c r="W19" s="7">
        <v>167</v>
      </c>
      <c r="X19" s="7">
        <v>3</v>
      </c>
      <c r="AF19" s="7">
        <f>+T19+W19+Z19</f>
        <v>167</v>
      </c>
      <c r="AG19" s="7">
        <f>+U19+X19+AA19</f>
        <v>3</v>
      </c>
    </row>
    <row r="20" spans="1:34" x14ac:dyDescent="0.2">
      <c r="A20" s="7" t="s">
        <v>135</v>
      </c>
      <c r="B20" s="38"/>
      <c r="E20" s="38">
        <v>259</v>
      </c>
      <c r="F20" s="7">
        <v>5</v>
      </c>
      <c r="G20" s="46" t="s">
        <v>108</v>
      </c>
      <c r="H20" s="38"/>
      <c r="N20" s="38">
        <v>259</v>
      </c>
      <c r="O20" s="7">
        <v>5</v>
      </c>
      <c r="P20" s="46" t="s">
        <v>108</v>
      </c>
      <c r="Q20" s="47">
        <f t="shared" si="0"/>
        <v>259</v>
      </c>
      <c r="R20" s="47">
        <f t="shared" si="0"/>
        <v>5</v>
      </c>
      <c r="S20" s="7" t="s">
        <v>136</v>
      </c>
      <c r="T20" s="7">
        <v>1275</v>
      </c>
      <c r="U20" s="7">
        <v>2</v>
      </c>
      <c r="V20" s="46" t="s">
        <v>108</v>
      </c>
      <c r="W20" s="7">
        <v>945</v>
      </c>
      <c r="X20" s="7">
        <v>3</v>
      </c>
      <c r="Z20" s="7">
        <v>1167</v>
      </c>
      <c r="AA20" s="7">
        <v>5</v>
      </c>
      <c r="AB20" s="46" t="s">
        <v>109</v>
      </c>
      <c r="AF20" s="7">
        <v>3388</v>
      </c>
      <c r="AG20" s="7">
        <v>2</v>
      </c>
      <c r="AH20" s="46" t="s">
        <v>108</v>
      </c>
    </row>
    <row r="21" spans="1:34" x14ac:dyDescent="0.2">
      <c r="A21" s="7" t="s">
        <v>137</v>
      </c>
      <c r="B21" s="38">
        <v>4289</v>
      </c>
      <c r="C21" s="7">
        <v>3</v>
      </c>
      <c r="D21" s="46" t="s">
        <v>109</v>
      </c>
      <c r="E21" s="38">
        <v>5364</v>
      </c>
      <c r="F21" s="7">
        <v>1</v>
      </c>
      <c r="H21" s="38">
        <v>130</v>
      </c>
      <c r="I21" s="7">
        <v>4</v>
      </c>
      <c r="J21" s="46" t="s">
        <v>109</v>
      </c>
      <c r="N21" s="38">
        <v>9782</v>
      </c>
      <c r="O21" s="7">
        <v>3</v>
      </c>
      <c r="P21" s="46" t="s">
        <v>108</v>
      </c>
      <c r="Q21" s="47">
        <f t="shared" si="0"/>
        <v>9783</v>
      </c>
      <c r="R21" s="47">
        <f t="shared" si="0"/>
        <v>8</v>
      </c>
      <c r="S21" s="7" t="s">
        <v>138</v>
      </c>
      <c r="T21" s="7">
        <v>60</v>
      </c>
      <c r="Z21" s="7">
        <v>501</v>
      </c>
      <c r="AA21" s="7">
        <v>6</v>
      </c>
      <c r="AB21" s="46" t="s">
        <v>108</v>
      </c>
      <c r="AF21" s="7">
        <f t="shared" ref="AF21:AG25" si="1">+T21+W21+Z21</f>
        <v>561</v>
      </c>
      <c r="AG21" s="7">
        <f t="shared" si="1"/>
        <v>6</v>
      </c>
      <c r="AH21" s="46" t="s">
        <v>108</v>
      </c>
    </row>
    <row r="22" spans="1:34" x14ac:dyDescent="0.2">
      <c r="A22" s="7" t="s">
        <v>139</v>
      </c>
      <c r="B22" s="38"/>
      <c r="E22" s="38">
        <v>6</v>
      </c>
      <c r="G22" s="46" t="s">
        <v>109</v>
      </c>
      <c r="H22" s="38"/>
      <c r="N22" s="38">
        <v>6</v>
      </c>
      <c r="P22" s="46" t="s">
        <v>109</v>
      </c>
      <c r="Q22" s="47">
        <f t="shared" si="0"/>
        <v>6</v>
      </c>
      <c r="R22" s="47">
        <f t="shared" si="0"/>
        <v>0</v>
      </c>
      <c r="S22" s="7" t="s">
        <v>140</v>
      </c>
      <c r="T22" s="7">
        <v>4029</v>
      </c>
      <c r="U22" s="7">
        <v>5</v>
      </c>
      <c r="Z22" s="7">
        <v>2570</v>
      </c>
      <c r="AA22" s="7">
        <v>1</v>
      </c>
      <c r="AB22" s="46" t="s">
        <v>109</v>
      </c>
      <c r="AF22" s="7">
        <f t="shared" si="1"/>
        <v>6599</v>
      </c>
      <c r="AG22" s="7">
        <f t="shared" si="1"/>
        <v>6</v>
      </c>
      <c r="AH22" s="46" t="s">
        <v>109</v>
      </c>
    </row>
    <row r="23" spans="1:34" x14ac:dyDescent="0.2">
      <c r="A23" s="7" t="s">
        <v>141</v>
      </c>
      <c r="B23" s="38"/>
      <c r="E23" s="38">
        <v>266</v>
      </c>
      <c r="F23" s="7">
        <v>5</v>
      </c>
      <c r="G23" s="46" t="s">
        <v>108</v>
      </c>
      <c r="H23" s="38"/>
      <c r="N23" s="38">
        <v>266</v>
      </c>
      <c r="O23" s="7">
        <v>5</v>
      </c>
      <c r="P23" s="46" t="s">
        <v>108</v>
      </c>
      <c r="Q23" s="47">
        <f t="shared" si="0"/>
        <v>266</v>
      </c>
      <c r="R23" s="47">
        <f t="shared" si="0"/>
        <v>5</v>
      </c>
      <c r="S23" s="7" t="s">
        <v>142</v>
      </c>
      <c r="T23" s="7">
        <v>1737</v>
      </c>
      <c r="U23" s="7">
        <v>2</v>
      </c>
      <c r="V23" s="46" t="s">
        <v>109</v>
      </c>
      <c r="AF23" s="7">
        <f t="shared" si="1"/>
        <v>1737</v>
      </c>
      <c r="AG23" s="7">
        <f t="shared" si="1"/>
        <v>2</v>
      </c>
      <c r="AH23" s="46" t="s">
        <v>109</v>
      </c>
    </row>
    <row r="24" spans="1:34" x14ac:dyDescent="0.2">
      <c r="A24" s="7" t="s">
        <v>143</v>
      </c>
      <c r="B24" s="38"/>
      <c r="E24" s="38">
        <v>52699</v>
      </c>
      <c r="F24" s="7">
        <v>5</v>
      </c>
      <c r="H24" s="38"/>
      <c r="N24" s="38">
        <v>52699</v>
      </c>
      <c r="O24" s="7">
        <v>5</v>
      </c>
      <c r="Q24" s="47">
        <f t="shared" si="0"/>
        <v>52699</v>
      </c>
      <c r="R24" s="47">
        <f t="shared" si="0"/>
        <v>5</v>
      </c>
      <c r="S24" s="7" t="s">
        <v>144</v>
      </c>
      <c r="Z24" s="7">
        <v>133</v>
      </c>
      <c r="AA24" s="7">
        <v>2</v>
      </c>
      <c r="AB24" s="46" t="s">
        <v>108</v>
      </c>
      <c r="AF24" s="7">
        <f t="shared" si="1"/>
        <v>133</v>
      </c>
      <c r="AG24" s="7">
        <f t="shared" si="1"/>
        <v>2</v>
      </c>
      <c r="AH24" s="46" t="s">
        <v>108</v>
      </c>
    </row>
    <row r="25" spans="1:34" x14ac:dyDescent="0.2">
      <c r="A25" s="7" t="s">
        <v>145</v>
      </c>
      <c r="B25" s="38">
        <v>19</v>
      </c>
      <c r="D25" s="46" t="s">
        <v>109</v>
      </c>
      <c r="E25" s="38"/>
      <c r="H25" s="38"/>
      <c r="N25" s="38">
        <v>19</v>
      </c>
      <c r="P25" s="46" t="s">
        <v>109</v>
      </c>
      <c r="Q25" s="47">
        <f t="shared" si="0"/>
        <v>19</v>
      </c>
      <c r="R25" s="47">
        <f t="shared" si="0"/>
        <v>0</v>
      </c>
      <c r="S25" s="7" t="s">
        <v>146</v>
      </c>
      <c r="W25" s="7">
        <v>125</v>
      </c>
      <c r="X25" s="7">
        <v>5</v>
      </c>
      <c r="Y25" s="46" t="s">
        <v>108</v>
      </c>
      <c r="AF25" s="7">
        <f t="shared" si="1"/>
        <v>125</v>
      </c>
      <c r="AG25" s="7">
        <f t="shared" si="1"/>
        <v>5</v>
      </c>
      <c r="AH25" s="46" t="s">
        <v>108</v>
      </c>
    </row>
    <row r="26" spans="1:34" x14ac:dyDescent="0.2">
      <c r="A26" s="7" t="s">
        <v>147</v>
      </c>
      <c r="B26" s="38"/>
      <c r="E26" s="38"/>
      <c r="H26" s="38">
        <v>22075</v>
      </c>
      <c r="I26" s="7">
        <v>2</v>
      </c>
      <c r="J26" s="46" t="s">
        <v>108</v>
      </c>
      <c r="N26" s="38">
        <v>22075</v>
      </c>
      <c r="O26" s="7">
        <v>2</v>
      </c>
      <c r="P26" s="46" t="s">
        <v>108</v>
      </c>
      <c r="Q26" s="47">
        <f t="shared" si="0"/>
        <v>22075</v>
      </c>
      <c r="R26" s="47">
        <f t="shared" si="0"/>
        <v>2</v>
      </c>
      <c r="S26" s="7" t="s">
        <v>148</v>
      </c>
      <c r="T26" s="7">
        <v>421</v>
      </c>
      <c r="U26" s="7">
        <v>5</v>
      </c>
      <c r="V26" s="46" t="s">
        <v>109</v>
      </c>
      <c r="W26" s="7">
        <v>1243</v>
      </c>
      <c r="X26" s="7">
        <v>3</v>
      </c>
      <c r="Y26" s="46" t="s">
        <v>108</v>
      </c>
      <c r="Z26" s="7">
        <v>1108</v>
      </c>
      <c r="AA26" s="7">
        <v>6</v>
      </c>
      <c r="AB26" s="46" t="s">
        <v>108</v>
      </c>
      <c r="AF26" s="7">
        <v>2773</v>
      </c>
      <c r="AG26" s="7">
        <v>7</v>
      </c>
      <c r="AH26" s="46" t="s">
        <v>108</v>
      </c>
    </row>
    <row r="27" spans="1:34" x14ac:dyDescent="0.2">
      <c r="A27" s="7" t="s">
        <v>149</v>
      </c>
      <c r="B27" s="38"/>
      <c r="E27" s="38"/>
      <c r="H27" s="38">
        <v>23</v>
      </c>
      <c r="I27" s="7">
        <v>4</v>
      </c>
      <c r="N27" s="38">
        <v>23</v>
      </c>
      <c r="O27" s="7">
        <v>4</v>
      </c>
      <c r="Q27" s="47">
        <f t="shared" si="0"/>
        <v>23</v>
      </c>
      <c r="R27" s="47">
        <f t="shared" si="0"/>
        <v>4</v>
      </c>
      <c r="S27" s="7" t="s">
        <v>40</v>
      </c>
      <c r="W27" s="7">
        <v>2334</v>
      </c>
      <c r="X27" s="7">
        <v>3</v>
      </c>
      <c r="Y27" s="46" t="s">
        <v>108</v>
      </c>
      <c r="Z27" s="7">
        <v>3511</v>
      </c>
      <c r="AA27" s="7">
        <v>2</v>
      </c>
      <c r="AB27" s="46" t="s">
        <v>109</v>
      </c>
      <c r="AF27" s="7">
        <f>+T27+W27+Z27</f>
        <v>5845</v>
      </c>
      <c r="AG27" s="7">
        <v>6</v>
      </c>
    </row>
    <row r="28" spans="1:34" x14ac:dyDescent="0.2">
      <c r="A28" s="7" t="s">
        <v>150</v>
      </c>
      <c r="B28" s="38"/>
      <c r="E28" s="38"/>
      <c r="H28" s="38">
        <v>540</v>
      </c>
      <c r="N28" s="38">
        <v>540</v>
      </c>
      <c r="Q28" s="47">
        <f t="shared" si="0"/>
        <v>540</v>
      </c>
      <c r="R28" s="47">
        <f t="shared" si="0"/>
        <v>0</v>
      </c>
      <c r="S28" s="7" t="s">
        <v>151</v>
      </c>
      <c r="Z28" s="7">
        <v>69</v>
      </c>
      <c r="AA28" s="7">
        <v>2</v>
      </c>
      <c r="AF28" s="7">
        <f>+T28+W28+Z28</f>
        <v>69</v>
      </c>
      <c r="AG28" s="7">
        <f>+U28+X28+AA28</f>
        <v>2</v>
      </c>
    </row>
    <row r="29" spans="1:34" x14ac:dyDescent="0.2">
      <c r="A29" s="7" t="s">
        <v>152</v>
      </c>
      <c r="B29" s="38"/>
      <c r="E29" s="38"/>
      <c r="H29" s="38">
        <v>1727</v>
      </c>
      <c r="I29" s="7">
        <v>4</v>
      </c>
      <c r="N29" s="38">
        <v>1727</v>
      </c>
      <c r="O29" s="7">
        <v>4</v>
      </c>
      <c r="Q29" s="47">
        <f t="shared" si="0"/>
        <v>1727</v>
      </c>
      <c r="R29" s="47">
        <f t="shared" si="0"/>
        <v>4</v>
      </c>
      <c r="S29" s="7" t="s">
        <v>153</v>
      </c>
      <c r="T29" s="7">
        <v>7736</v>
      </c>
      <c r="U29" s="7">
        <v>5</v>
      </c>
      <c r="V29" s="46" t="s">
        <v>108</v>
      </c>
      <c r="W29" s="7">
        <v>507</v>
      </c>
      <c r="X29" s="7">
        <v>5</v>
      </c>
      <c r="Y29" s="46" t="s">
        <v>108</v>
      </c>
      <c r="AF29" s="7">
        <v>8244</v>
      </c>
      <c r="AG29" s="7">
        <v>3</v>
      </c>
    </row>
    <row r="30" spans="1:34" x14ac:dyDescent="0.2">
      <c r="A30" s="7" t="s">
        <v>154</v>
      </c>
      <c r="B30" s="38">
        <v>1500</v>
      </c>
      <c r="E30" s="38"/>
      <c r="H30" s="38"/>
      <c r="N30" s="38">
        <v>1500</v>
      </c>
      <c r="Q30" s="47">
        <f t="shared" si="0"/>
        <v>1500</v>
      </c>
      <c r="R30" s="47">
        <f t="shared" si="0"/>
        <v>0</v>
      </c>
      <c r="S30" s="7" t="s">
        <v>155</v>
      </c>
      <c r="Z30" s="7">
        <v>1135</v>
      </c>
      <c r="AA30" s="7">
        <v>2</v>
      </c>
      <c r="AF30" s="7">
        <f t="shared" ref="AF30:AG32" si="2">+T30+W30+Z30</f>
        <v>1135</v>
      </c>
      <c r="AG30" s="7">
        <f t="shared" si="2"/>
        <v>2</v>
      </c>
    </row>
    <row r="31" spans="1:34" x14ac:dyDescent="0.2">
      <c r="A31" s="7" t="s">
        <v>156</v>
      </c>
      <c r="B31" s="38"/>
      <c r="E31" s="38">
        <v>200</v>
      </c>
      <c r="H31" s="38">
        <v>29</v>
      </c>
      <c r="I31" s="7">
        <v>7</v>
      </c>
      <c r="J31" s="46" t="s">
        <v>108</v>
      </c>
      <c r="N31" s="38">
        <v>229</v>
      </c>
      <c r="O31" s="7">
        <v>7</v>
      </c>
      <c r="P31" s="46" t="s">
        <v>108</v>
      </c>
      <c r="Q31" s="47">
        <f t="shared" si="0"/>
        <v>229</v>
      </c>
      <c r="R31" s="47">
        <f t="shared" si="0"/>
        <v>7</v>
      </c>
      <c r="S31" s="7" t="s">
        <v>157</v>
      </c>
      <c r="Z31" s="7">
        <v>175</v>
      </c>
      <c r="AF31" s="7">
        <f t="shared" si="2"/>
        <v>175</v>
      </c>
      <c r="AG31" s="7">
        <f t="shared" si="2"/>
        <v>0</v>
      </c>
    </row>
    <row r="32" spans="1:34" x14ac:dyDescent="0.2">
      <c r="A32" s="7" t="s">
        <v>158</v>
      </c>
      <c r="B32" s="38">
        <v>160770</v>
      </c>
      <c r="C32" s="7">
        <v>2</v>
      </c>
      <c r="D32" s="46" t="s">
        <v>109</v>
      </c>
      <c r="E32" s="38">
        <v>8842</v>
      </c>
      <c r="F32" s="7">
        <v>1</v>
      </c>
      <c r="G32" s="46" t="s">
        <v>109</v>
      </c>
      <c r="H32" s="38">
        <v>7809</v>
      </c>
      <c r="I32" s="7">
        <v>3</v>
      </c>
      <c r="J32" s="46" t="s">
        <v>109</v>
      </c>
      <c r="N32" s="38">
        <v>177421</v>
      </c>
      <c r="O32" s="7">
        <v>7</v>
      </c>
      <c r="P32" s="46" t="s">
        <v>109</v>
      </c>
      <c r="Q32" s="47">
        <f t="shared" si="0"/>
        <v>177421</v>
      </c>
      <c r="R32" s="47">
        <f t="shared" si="0"/>
        <v>6</v>
      </c>
      <c r="S32" s="7" t="s">
        <v>159</v>
      </c>
      <c r="T32" s="7">
        <v>361</v>
      </c>
      <c r="U32" s="7">
        <v>4</v>
      </c>
      <c r="V32" s="46" t="s">
        <v>108</v>
      </c>
      <c r="W32" s="7">
        <v>334</v>
      </c>
      <c r="X32" s="7">
        <v>2</v>
      </c>
      <c r="Z32" s="7">
        <v>360</v>
      </c>
      <c r="AF32" s="7">
        <f t="shared" si="2"/>
        <v>1055</v>
      </c>
      <c r="AG32" s="7">
        <f t="shared" si="2"/>
        <v>6</v>
      </c>
      <c r="AH32" s="46" t="s">
        <v>108</v>
      </c>
    </row>
    <row r="33" spans="1:34" x14ac:dyDescent="0.2">
      <c r="A33" s="7" t="s">
        <v>160</v>
      </c>
      <c r="B33" s="38"/>
      <c r="E33" s="38"/>
      <c r="H33" s="38">
        <v>12148</v>
      </c>
      <c r="I33" s="7">
        <v>6</v>
      </c>
      <c r="J33" s="46" t="s">
        <v>109</v>
      </c>
      <c r="N33" s="38">
        <v>12148</v>
      </c>
      <c r="O33" s="7">
        <v>6</v>
      </c>
      <c r="P33" s="46" t="s">
        <v>109</v>
      </c>
      <c r="Q33" s="47">
        <f t="shared" si="0"/>
        <v>12148</v>
      </c>
      <c r="R33" s="47">
        <f t="shared" si="0"/>
        <v>6</v>
      </c>
      <c r="S33" s="7" t="s">
        <v>161</v>
      </c>
      <c r="T33" s="7">
        <v>24994</v>
      </c>
      <c r="U33" s="7">
        <v>3</v>
      </c>
      <c r="V33" s="46" t="s">
        <v>108</v>
      </c>
      <c r="W33" s="7">
        <v>37491</v>
      </c>
      <c r="X33" s="7">
        <v>4</v>
      </c>
      <c r="Y33" s="46" t="s">
        <v>108</v>
      </c>
      <c r="Z33" s="7">
        <v>37491</v>
      </c>
      <c r="AA33" s="7">
        <v>5</v>
      </c>
      <c r="AC33" s="7">
        <v>99977</v>
      </c>
      <c r="AD33" s="7">
        <v>5</v>
      </c>
    </row>
    <row r="34" spans="1:34" x14ac:dyDescent="0.2">
      <c r="A34" s="7" t="s">
        <v>162</v>
      </c>
      <c r="B34" s="38">
        <v>63</v>
      </c>
      <c r="C34" s="7">
        <v>7</v>
      </c>
      <c r="D34" s="46" t="s">
        <v>109</v>
      </c>
      <c r="E34" s="38"/>
      <c r="H34" s="38"/>
      <c r="N34" s="38">
        <v>63</v>
      </c>
      <c r="O34" s="7">
        <v>7</v>
      </c>
      <c r="P34" s="46" t="s">
        <v>108</v>
      </c>
      <c r="Q34" s="47">
        <f t="shared" si="0"/>
        <v>63</v>
      </c>
      <c r="R34" s="47">
        <f t="shared" si="0"/>
        <v>7</v>
      </c>
      <c r="S34" s="7" t="s">
        <v>163</v>
      </c>
      <c r="T34" s="7">
        <v>4527</v>
      </c>
      <c r="U34" s="7">
        <v>7</v>
      </c>
      <c r="W34" s="7">
        <v>6791</v>
      </c>
      <c r="X34" s="7">
        <v>6</v>
      </c>
      <c r="Y34" s="46" t="s">
        <v>109</v>
      </c>
      <c r="Z34" s="7">
        <v>6791</v>
      </c>
      <c r="AA34" s="7">
        <v>6</v>
      </c>
      <c r="AB34" s="46" t="s">
        <v>109</v>
      </c>
      <c r="AC34" s="7">
        <v>18111</v>
      </c>
      <c r="AD34" s="7">
        <v>4</v>
      </c>
    </row>
    <row r="35" spans="1:34" x14ac:dyDescent="0.2">
      <c r="A35" s="7" t="s">
        <v>164</v>
      </c>
      <c r="B35" s="38">
        <v>20</v>
      </c>
      <c r="E35" s="38"/>
      <c r="H35" s="38"/>
      <c r="N35" s="38">
        <v>20</v>
      </c>
      <c r="Q35" s="47">
        <f t="shared" si="0"/>
        <v>20</v>
      </c>
      <c r="R35" s="47">
        <f t="shared" si="0"/>
        <v>0</v>
      </c>
      <c r="S35" s="7" t="s">
        <v>165</v>
      </c>
      <c r="T35" s="7">
        <v>3860</v>
      </c>
      <c r="U35" s="7">
        <v>6</v>
      </c>
      <c r="V35" s="46" t="s">
        <v>108</v>
      </c>
      <c r="W35" s="7">
        <v>5791</v>
      </c>
      <c r="X35" s="7">
        <v>2</v>
      </c>
      <c r="Z35" s="7">
        <v>5791</v>
      </c>
      <c r="AA35" s="7">
        <v>2</v>
      </c>
      <c r="AB35" s="46" t="s">
        <v>109</v>
      </c>
      <c r="AC35" s="7">
        <v>15443</v>
      </c>
      <c r="AD35" s="7">
        <v>3</v>
      </c>
    </row>
    <row r="36" spans="1:34" x14ac:dyDescent="0.2">
      <c r="A36" s="7" t="s">
        <v>166</v>
      </c>
      <c r="B36" s="38"/>
      <c r="E36" s="38"/>
      <c r="H36" s="38">
        <v>2721</v>
      </c>
      <c r="I36" s="7">
        <v>1</v>
      </c>
      <c r="J36" s="46" t="s">
        <v>108</v>
      </c>
      <c r="N36" s="38">
        <v>2721</v>
      </c>
      <c r="O36" s="7">
        <v>1</v>
      </c>
      <c r="P36" s="46" t="s">
        <v>108</v>
      </c>
      <c r="Q36" s="47">
        <f t="shared" si="0"/>
        <v>2721</v>
      </c>
      <c r="R36" s="47">
        <f t="shared" si="0"/>
        <v>1</v>
      </c>
      <c r="S36" s="7" t="s">
        <v>167</v>
      </c>
      <c r="T36" s="7">
        <v>9786</v>
      </c>
      <c r="U36" s="7">
        <v>5</v>
      </c>
      <c r="V36" s="46" t="s">
        <v>108</v>
      </c>
      <c r="W36" s="7">
        <v>14760</v>
      </c>
      <c r="Y36" s="46" t="s">
        <v>109</v>
      </c>
      <c r="Z36" s="7">
        <v>14680</v>
      </c>
      <c r="AB36" s="46" t="s">
        <v>108</v>
      </c>
      <c r="AC36" s="7">
        <f t="shared" ref="AC36:AD47" si="3">+T36+W36+Z36</f>
        <v>39226</v>
      </c>
      <c r="AD36" s="7">
        <f t="shared" si="3"/>
        <v>5</v>
      </c>
    </row>
    <row r="37" spans="1:34" x14ac:dyDescent="0.2">
      <c r="A37" s="7" t="s">
        <v>168</v>
      </c>
      <c r="B37" s="38"/>
      <c r="E37" s="38"/>
      <c r="H37" s="38">
        <v>67</v>
      </c>
      <c r="I37" s="7">
        <v>1</v>
      </c>
      <c r="J37" s="46" t="s">
        <v>109</v>
      </c>
      <c r="N37" s="38">
        <v>67</v>
      </c>
      <c r="O37" s="7">
        <v>1</v>
      </c>
      <c r="P37" s="46" t="s">
        <v>109</v>
      </c>
      <c r="Q37" s="47">
        <f t="shared" si="0"/>
        <v>67</v>
      </c>
      <c r="R37" s="47">
        <f t="shared" si="0"/>
        <v>1</v>
      </c>
      <c r="S37" s="7" t="s">
        <v>169</v>
      </c>
      <c r="T37" s="7">
        <v>3199</v>
      </c>
      <c r="U37" s="7">
        <v>4</v>
      </c>
      <c r="W37" s="7">
        <v>5099</v>
      </c>
      <c r="X37" s="7">
        <v>2</v>
      </c>
      <c r="Z37" s="7">
        <v>6109</v>
      </c>
      <c r="AA37" s="7">
        <v>2</v>
      </c>
      <c r="AC37" s="7">
        <v>14408</v>
      </c>
    </row>
    <row r="38" spans="1:34" x14ac:dyDescent="0.2">
      <c r="A38" s="7" t="s">
        <v>170</v>
      </c>
      <c r="B38" s="38"/>
      <c r="E38" s="38">
        <v>1627</v>
      </c>
      <c r="F38" s="7">
        <v>2</v>
      </c>
      <c r="G38" s="46" t="s">
        <v>108</v>
      </c>
      <c r="H38" s="38">
        <v>4539</v>
      </c>
      <c r="I38" s="7">
        <v>6</v>
      </c>
      <c r="J38" s="46" t="s">
        <v>109</v>
      </c>
      <c r="N38" s="38">
        <v>6167</v>
      </c>
      <c r="P38" s="46" t="s">
        <v>109</v>
      </c>
      <c r="Q38" s="47">
        <f t="shared" si="0"/>
        <v>6166</v>
      </c>
      <c r="R38" s="47">
        <f t="shared" si="0"/>
        <v>8</v>
      </c>
      <c r="S38" s="7" t="s">
        <v>171</v>
      </c>
      <c r="T38" s="7">
        <v>3130</v>
      </c>
      <c r="U38" s="7">
        <v>2</v>
      </c>
      <c r="V38" s="46" t="s">
        <v>109</v>
      </c>
      <c r="W38" s="7">
        <v>2617</v>
      </c>
      <c r="X38" s="7">
        <v>3</v>
      </c>
      <c r="Y38" s="46" t="s">
        <v>109</v>
      </c>
      <c r="Z38" s="7">
        <v>2617</v>
      </c>
      <c r="AA38" s="7">
        <v>3</v>
      </c>
      <c r="AB38" s="46" t="s">
        <v>108</v>
      </c>
      <c r="AC38" s="7">
        <v>8365</v>
      </c>
      <c r="AD38" s="7">
        <v>1</v>
      </c>
      <c r="AE38" s="46" t="s">
        <v>108</v>
      </c>
      <c r="AF38" s="7">
        <v>214840</v>
      </c>
      <c r="AG38" s="7">
        <v>2</v>
      </c>
      <c r="AH38" s="46" t="s">
        <v>108</v>
      </c>
    </row>
    <row r="39" spans="1:34" x14ac:dyDescent="0.2">
      <c r="A39" s="7" t="s">
        <v>172</v>
      </c>
      <c r="B39" s="38"/>
      <c r="E39" s="38"/>
      <c r="H39" s="38">
        <v>1107</v>
      </c>
      <c r="J39" s="46" t="s">
        <v>109</v>
      </c>
      <c r="N39" s="38">
        <v>1107</v>
      </c>
      <c r="P39" s="46" t="s">
        <v>109</v>
      </c>
      <c r="Q39" s="47">
        <f t="shared" si="0"/>
        <v>1107</v>
      </c>
      <c r="R39" s="47">
        <f t="shared" si="0"/>
        <v>0</v>
      </c>
      <c r="S39" s="7" t="s">
        <v>173</v>
      </c>
      <c r="W39" s="7">
        <v>176</v>
      </c>
      <c r="X39" s="7">
        <v>2</v>
      </c>
      <c r="Y39" s="46" t="s">
        <v>108</v>
      </c>
      <c r="Z39" s="7">
        <v>352</v>
      </c>
      <c r="AA39" s="7">
        <v>5</v>
      </c>
      <c r="AB39" s="46" t="s">
        <v>109</v>
      </c>
      <c r="AC39" s="7">
        <v>529</v>
      </c>
    </row>
    <row r="40" spans="1:34" x14ac:dyDescent="0.2">
      <c r="A40" s="7" t="s">
        <v>174</v>
      </c>
      <c r="B40" s="38">
        <v>1848</v>
      </c>
      <c r="C40" s="7">
        <v>5</v>
      </c>
      <c r="D40" s="46" t="s">
        <v>108</v>
      </c>
      <c r="E40" s="38"/>
      <c r="H40" s="38"/>
      <c r="N40" s="38">
        <v>1848</v>
      </c>
      <c r="O40" s="7">
        <v>5</v>
      </c>
      <c r="P40" s="46" t="s">
        <v>109</v>
      </c>
      <c r="Q40" s="47">
        <f t="shared" si="0"/>
        <v>1848</v>
      </c>
      <c r="R40" s="47">
        <f t="shared" si="0"/>
        <v>5</v>
      </c>
      <c r="S40" s="7" t="s">
        <v>175</v>
      </c>
      <c r="T40" s="7">
        <v>2238</v>
      </c>
      <c r="V40" s="46" t="s">
        <v>108</v>
      </c>
      <c r="W40" s="7">
        <v>3357</v>
      </c>
      <c r="X40" s="7">
        <v>1</v>
      </c>
      <c r="Y40" s="46" t="s">
        <v>108</v>
      </c>
      <c r="Z40" s="7">
        <v>3357</v>
      </c>
      <c r="AA40" s="7">
        <v>1</v>
      </c>
      <c r="AB40" s="46" t="s">
        <v>108</v>
      </c>
      <c r="AC40" s="7">
        <f t="shared" si="3"/>
        <v>8952</v>
      </c>
      <c r="AD40" s="7">
        <v>3</v>
      </c>
      <c r="AE40" s="46" t="s">
        <v>108</v>
      </c>
    </row>
    <row r="41" spans="1:34" x14ac:dyDescent="0.2">
      <c r="A41" s="7" t="s">
        <v>176</v>
      </c>
      <c r="B41" s="38"/>
      <c r="E41" s="38"/>
      <c r="H41" s="38">
        <v>470</v>
      </c>
      <c r="I41" s="7">
        <v>4</v>
      </c>
      <c r="J41" s="46" t="s">
        <v>108</v>
      </c>
      <c r="N41" s="38">
        <v>470</v>
      </c>
      <c r="O41" s="7">
        <v>4</v>
      </c>
      <c r="P41" s="46" t="s">
        <v>109</v>
      </c>
      <c r="Q41" s="47">
        <f t="shared" si="0"/>
        <v>470</v>
      </c>
      <c r="R41" s="47">
        <f t="shared" si="0"/>
        <v>4</v>
      </c>
      <c r="S41" s="7" t="s">
        <v>177</v>
      </c>
      <c r="T41" s="7">
        <v>1861</v>
      </c>
      <c r="U41" s="7">
        <v>1</v>
      </c>
      <c r="V41" s="46" t="s">
        <v>108</v>
      </c>
      <c r="W41" s="7">
        <v>2791</v>
      </c>
      <c r="X41" s="7">
        <v>5</v>
      </c>
      <c r="Y41" s="46" t="s">
        <v>108</v>
      </c>
      <c r="Z41" s="7">
        <v>2791</v>
      </c>
      <c r="AA41" s="7">
        <v>6</v>
      </c>
      <c r="AB41" s="46" t="s">
        <v>108</v>
      </c>
      <c r="AC41" s="7">
        <v>7444</v>
      </c>
      <c r="AD41" s="7">
        <v>5</v>
      </c>
    </row>
    <row r="42" spans="1:34" x14ac:dyDescent="0.2">
      <c r="A42" s="7" t="s">
        <v>178</v>
      </c>
      <c r="B42" s="38"/>
      <c r="E42" s="38">
        <v>76</v>
      </c>
      <c r="F42" s="7">
        <v>7</v>
      </c>
      <c r="H42" s="38">
        <v>85</v>
      </c>
      <c r="I42" s="7">
        <v>4</v>
      </c>
      <c r="N42" s="38">
        <v>162</v>
      </c>
      <c r="O42" s="7">
        <v>3</v>
      </c>
      <c r="Q42" s="47">
        <f t="shared" si="0"/>
        <v>161</v>
      </c>
      <c r="R42" s="47">
        <f t="shared" si="0"/>
        <v>11</v>
      </c>
      <c r="S42" s="7" t="s">
        <v>179</v>
      </c>
      <c r="T42" s="7">
        <v>545</v>
      </c>
      <c r="U42" s="7">
        <v>3</v>
      </c>
      <c r="V42" s="46" t="s">
        <v>108</v>
      </c>
      <c r="W42" s="7">
        <v>318</v>
      </c>
      <c r="X42" s="7">
        <v>1</v>
      </c>
      <c r="Z42" s="7">
        <v>518</v>
      </c>
      <c r="AA42" s="7">
        <v>1</v>
      </c>
      <c r="AC42" s="7">
        <f t="shared" si="3"/>
        <v>1381</v>
      </c>
      <c r="AD42" s="7">
        <f t="shared" si="3"/>
        <v>5</v>
      </c>
      <c r="AE42" s="46" t="s">
        <v>108</v>
      </c>
    </row>
    <row r="43" spans="1:34" x14ac:dyDescent="0.2">
      <c r="A43" s="7" t="s">
        <v>180</v>
      </c>
      <c r="B43" s="38"/>
      <c r="E43" s="38"/>
      <c r="H43" s="38">
        <v>1542</v>
      </c>
      <c r="I43" s="7">
        <v>7</v>
      </c>
      <c r="N43" s="38">
        <v>1542</v>
      </c>
      <c r="O43" s="7">
        <v>7</v>
      </c>
      <c r="Q43" s="47">
        <f t="shared" si="0"/>
        <v>1542</v>
      </c>
      <c r="R43" s="47">
        <f t="shared" si="0"/>
        <v>7</v>
      </c>
      <c r="S43" s="7" t="s">
        <v>181</v>
      </c>
      <c r="T43" s="7">
        <v>333</v>
      </c>
      <c r="U43" s="7">
        <v>2</v>
      </c>
      <c r="V43" s="46" t="s">
        <v>109</v>
      </c>
      <c r="W43" s="7">
        <v>333</v>
      </c>
      <c r="X43" s="7">
        <v>5</v>
      </c>
      <c r="Y43" s="46" t="s">
        <v>109</v>
      </c>
      <c r="Z43" s="7">
        <v>333</v>
      </c>
      <c r="AA43" s="7">
        <v>3</v>
      </c>
      <c r="AC43" s="7">
        <v>1000</v>
      </c>
    </row>
    <row r="44" spans="1:34" x14ac:dyDescent="0.2">
      <c r="A44" s="7" t="s">
        <v>182</v>
      </c>
      <c r="B44" s="38"/>
      <c r="E44" s="38"/>
      <c r="H44" s="38">
        <v>218</v>
      </c>
      <c r="I44" s="7">
        <v>5</v>
      </c>
      <c r="N44" s="38">
        <v>218</v>
      </c>
      <c r="O44" s="7">
        <v>5</v>
      </c>
      <c r="Q44" s="47">
        <f t="shared" si="0"/>
        <v>218</v>
      </c>
      <c r="R44" s="47">
        <f t="shared" si="0"/>
        <v>5</v>
      </c>
      <c r="S44" s="7" t="s">
        <v>183</v>
      </c>
      <c r="T44" s="7">
        <v>300</v>
      </c>
      <c r="AC44" s="7">
        <f t="shared" si="3"/>
        <v>300</v>
      </c>
      <c r="AD44" s="7">
        <f t="shared" si="3"/>
        <v>0</v>
      </c>
    </row>
    <row r="45" spans="1:34" x14ac:dyDescent="0.2">
      <c r="A45" s="7" t="s">
        <v>184</v>
      </c>
      <c r="B45" s="38">
        <v>353</v>
      </c>
      <c r="C45" s="7">
        <v>3</v>
      </c>
      <c r="D45" s="46" t="s">
        <v>109</v>
      </c>
      <c r="E45" s="38"/>
      <c r="H45" s="38"/>
      <c r="N45" s="38">
        <v>353</v>
      </c>
      <c r="O45" s="7">
        <v>3</v>
      </c>
      <c r="P45" s="46" t="s">
        <v>109</v>
      </c>
      <c r="Q45" s="47">
        <f t="shared" si="0"/>
        <v>353</v>
      </c>
      <c r="R45" s="47">
        <f t="shared" si="0"/>
        <v>3</v>
      </c>
      <c r="S45" s="7" t="s">
        <v>185</v>
      </c>
      <c r="T45" s="7">
        <v>250</v>
      </c>
      <c r="Z45" s="7">
        <v>234</v>
      </c>
      <c r="AC45" s="7">
        <f t="shared" si="3"/>
        <v>484</v>
      </c>
      <c r="AD45" s="7">
        <f t="shared" si="3"/>
        <v>0</v>
      </c>
    </row>
    <row r="46" spans="1:34" x14ac:dyDescent="0.2">
      <c r="A46" s="7" t="s">
        <v>186</v>
      </c>
      <c r="B46" s="38">
        <v>1593</v>
      </c>
      <c r="C46" s="7">
        <v>2</v>
      </c>
      <c r="D46" s="46" t="s">
        <v>109</v>
      </c>
      <c r="E46" s="38">
        <v>2761</v>
      </c>
      <c r="F46" s="7">
        <v>2</v>
      </c>
      <c r="G46" s="46" t="s">
        <v>109</v>
      </c>
      <c r="H46" s="38">
        <v>1567</v>
      </c>
      <c r="I46" s="7">
        <v>2</v>
      </c>
      <c r="N46" s="38">
        <v>5921</v>
      </c>
      <c r="O46" s="7">
        <v>7</v>
      </c>
      <c r="Q46" s="47">
        <f t="shared" si="0"/>
        <v>5921</v>
      </c>
      <c r="R46" s="47">
        <f t="shared" si="0"/>
        <v>6</v>
      </c>
      <c r="S46" s="7" t="s">
        <v>187</v>
      </c>
      <c r="W46" s="7">
        <v>656</v>
      </c>
      <c r="X46" s="7">
        <v>2</v>
      </c>
      <c r="Y46" s="46" t="s">
        <v>108</v>
      </c>
      <c r="AC46" s="7">
        <f t="shared" si="3"/>
        <v>656</v>
      </c>
      <c r="AD46" s="7">
        <f t="shared" si="3"/>
        <v>2</v>
      </c>
      <c r="AE46" s="46" t="s">
        <v>108</v>
      </c>
    </row>
    <row r="47" spans="1:34" x14ac:dyDescent="0.2">
      <c r="A47" s="7" t="s">
        <v>188</v>
      </c>
      <c r="B47" s="38"/>
      <c r="E47" s="38"/>
      <c r="H47" s="38">
        <v>290</v>
      </c>
      <c r="I47" s="7">
        <v>3</v>
      </c>
      <c r="J47" s="46" t="s">
        <v>108</v>
      </c>
      <c r="N47" s="38">
        <v>290</v>
      </c>
      <c r="O47" s="7">
        <v>3</v>
      </c>
      <c r="P47" s="46" t="s">
        <v>108</v>
      </c>
      <c r="Q47" s="47">
        <f t="shared" si="0"/>
        <v>290</v>
      </c>
      <c r="R47" s="47">
        <f t="shared" si="0"/>
        <v>3</v>
      </c>
      <c r="S47" s="7" t="s">
        <v>189</v>
      </c>
      <c r="Z47" s="7">
        <v>483</v>
      </c>
      <c r="AC47" s="7">
        <f t="shared" si="3"/>
        <v>483</v>
      </c>
      <c r="AD47" s="7">
        <f t="shared" si="3"/>
        <v>0</v>
      </c>
    </row>
    <row r="48" spans="1:34" x14ac:dyDescent="0.2">
      <c r="A48" s="7" t="s">
        <v>190</v>
      </c>
      <c r="B48" s="38"/>
      <c r="E48" s="38">
        <v>82</v>
      </c>
      <c r="F48" s="7">
        <v>4</v>
      </c>
      <c r="H48" s="38"/>
      <c r="N48" s="38">
        <v>82</v>
      </c>
      <c r="O48" s="7">
        <v>4</v>
      </c>
      <c r="Q48" s="47">
        <f t="shared" si="0"/>
        <v>82</v>
      </c>
      <c r="R48" s="47">
        <f t="shared" si="0"/>
        <v>4</v>
      </c>
      <c r="S48" s="7" t="s">
        <v>191</v>
      </c>
      <c r="T48" s="7">
        <v>600</v>
      </c>
      <c r="W48" s="7">
        <v>1377</v>
      </c>
      <c r="X48" s="7">
        <v>5</v>
      </c>
      <c r="Y48" s="46" t="s">
        <v>108</v>
      </c>
      <c r="Z48" s="7">
        <v>242</v>
      </c>
      <c r="AA48" s="7">
        <v>3</v>
      </c>
      <c r="AF48" s="7">
        <v>2220</v>
      </c>
      <c r="AH48" s="46" t="s">
        <v>108</v>
      </c>
    </row>
    <row r="49" spans="1:34" x14ac:dyDescent="0.2">
      <c r="A49" s="7" t="s">
        <v>192</v>
      </c>
      <c r="B49" s="38"/>
      <c r="E49" s="38"/>
      <c r="H49" s="38">
        <v>2359</v>
      </c>
      <c r="J49" s="46" t="s">
        <v>108</v>
      </c>
      <c r="N49" s="38">
        <v>2359</v>
      </c>
      <c r="P49" s="46" t="s">
        <v>108</v>
      </c>
      <c r="Q49" s="47">
        <f t="shared" si="0"/>
        <v>2359</v>
      </c>
      <c r="R49" s="47">
        <f t="shared" si="0"/>
        <v>0</v>
      </c>
      <c r="S49" s="7" t="s">
        <v>193</v>
      </c>
      <c r="T49" s="7">
        <v>1650</v>
      </c>
      <c r="U49" s="7">
        <v>2</v>
      </c>
      <c r="AF49" s="7">
        <f>+T49+W49+Z49</f>
        <v>1650</v>
      </c>
      <c r="AG49" s="7">
        <f>+U49+X49+AA49</f>
        <v>2</v>
      </c>
    </row>
    <row r="50" spans="1:34" x14ac:dyDescent="0.2">
      <c r="A50" s="7" t="s">
        <v>194</v>
      </c>
      <c r="B50" s="38"/>
      <c r="E50" s="38">
        <v>1045</v>
      </c>
      <c r="F50" s="7">
        <v>4</v>
      </c>
      <c r="G50" s="46" t="s">
        <v>108</v>
      </c>
      <c r="H50" s="38">
        <v>1144</v>
      </c>
      <c r="I50" s="7">
        <v>7</v>
      </c>
      <c r="J50" s="46" t="s">
        <v>108</v>
      </c>
      <c r="N50" s="38">
        <v>2190</v>
      </c>
      <c r="O50" s="7">
        <v>4</v>
      </c>
      <c r="Q50" s="47">
        <f t="shared" si="0"/>
        <v>2189</v>
      </c>
      <c r="R50" s="47">
        <f t="shared" si="0"/>
        <v>11</v>
      </c>
      <c r="S50" s="7" t="s">
        <v>195</v>
      </c>
      <c r="T50" s="7">
        <v>567</v>
      </c>
      <c r="U50" s="7">
        <v>1</v>
      </c>
      <c r="W50" s="7">
        <v>850</v>
      </c>
      <c r="X50" s="7">
        <v>5</v>
      </c>
      <c r="Y50" s="46" t="s">
        <v>108</v>
      </c>
      <c r="Z50" s="7">
        <v>850</v>
      </c>
      <c r="AA50" s="7">
        <v>6</v>
      </c>
      <c r="AB50" s="46" t="s">
        <v>108</v>
      </c>
      <c r="AF50" s="7">
        <f>+T50+W50+Z50</f>
        <v>2267</v>
      </c>
      <c r="AG50" s="7">
        <f>+U50+X50+AA50</f>
        <v>12</v>
      </c>
    </row>
    <row r="51" spans="1:34" x14ac:dyDescent="0.2">
      <c r="A51" s="7" t="s">
        <v>196</v>
      </c>
      <c r="B51" s="38">
        <v>27278</v>
      </c>
      <c r="C51" s="7">
        <v>1</v>
      </c>
      <c r="D51" s="46" t="s">
        <v>109</v>
      </c>
      <c r="E51" s="38"/>
      <c r="H51" s="38"/>
      <c r="N51" s="38">
        <v>27278</v>
      </c>
      <c r="O51" s="7">
        <v>1</v>
      </c>
      <c r="P51" s="46" t="s">
        <v>109</v>
      </c>
      <c r="Q51" s="47">
        <f t="shared" si="0"/>
        <v>27278</v>
      </c>
      <c r="R51" s="47">
        <f t="shared" si="0"/>
        <v>1</v>
      </c>
      <c r="S51" s="7" t="s">
        <v>197</v>
      </c>
      <c r="T51" s="7">
        <v>51</v>
      </c>
      <c r="U51" s="7">
        <v>4</v>
      </c>
      <c r="V51" s="46" t="s">
        <v>109</v>
      </c>
      <c r="W51" s="7">
        <v>77</v>
      </c>
      <c r="X51" s="7">
        <v>2</v>
      </c>
      <c r="Y51" s="46" t="s">
        <v>109</v>
      </c>
      <c r="Z51" s="7">
        <v>77</v>
      </c>
      <c r="AA51" s="7">
        <v>2</v>
      </c>
      <c r="AB51" s="46" t="s">
        <v>108</v>
      </c>
      <c r="AF51" s="7">
        <v>206</v>
      </c>
      <c r="AG51" s="7">
        <v>1</v>
      </c>
      <c r="AH51" s="46" t="s">
        <v>108</v>
      </c>
    </row>
    <row r="52" spans="1:34" x14ac:dyDescent="0.2">
      <c r="B52" s="48">
        <v>215942</v>
      </c>
      <c r="C52" s="49">
        <v>4</v>
      </c>
      <c r="D52" s="50" t="s">
        <v>109</v>
      </c>
      <c r="E52" s="48">
        <v>99556</v>
      </c>
      <c r="F52" s="49">
        <v>6</v>
      </c>
      <c r="G52" s="50" t="s">
        <v>109</v>
      </c>
      <c r="H52" s="48">
        <v>104466</v>
      </c>
      <c r="I52" s="49">
        <v>2</v>
      </c>
      <c r="J52" s="50" t="s">
        <v>108</v>
      </c>
      <c r="K52" s="49"/>
      <c r="L52" s="49"/>
      <c r="M52" s="49"/>
      <c r="N52" s="48">
        <v>419965</v>
      </c>
      <c r="O52" s="49">
        <v>5</v>
      </c>
      <c r="P52" s="49"/>
      <c r="Q52" s="47">
        <f t="shared" si="0"/>
        <v>419964</v>
      </c>
      <c r="R52" s="47">
        <f t="shared" si="0"/>
        <v>12</v>
      </c>
      <c r="S52" s="7" t="s">
        <v>198</v>
      </c>
      <c r="T52" s="7">
        <v>1932</v>
      </c>
      <c r="U52" s="49">
        <v>7</v>
      </c>
      <c r="W52" s="7">
        <v>1320</v>
      </c>
      <c r="Z52" s="7">
        <v>1626</v>
      </c>
      <c r="AF52" s="7">
        <f>+T52+W52+Z52</f>
        <v>4878</v>
      </c>
      <c r="AG52" s="7">
        <f>+U52+X52+AA52</f>
        <v>7</v>
      </c>
    </row>
    <row r="53" spans="1:34" x14ac:dyDescent="0.2">
      <c r="B53" s="51">
        <f>SUM(B7:B51)</f>
        <v>215938</v>
      </c>
      <c r="C53" s="51">
        <f>SUM(C7:C51)</f>
        <v>45</v>
      </c>
      <c r="E53" s="51">
        <f>SUM(E7:E51)</f>
        <v>101559</v>
      </c>
      <c r="F53" s="51">
        <f>SUM(F7:F51)</f>
        <v>57</v>
      </c>
      <c r="G53" s="46"/>
      <c r="H53" s="51">
        <f>SUM(H7:H51)</f>
        <v>104421</v>
      </c>
      <c r="I53" s="51">
        <f>SUM(I7:I51)</f>
        <v>122</v>
      </c>
      <c r="J53" s="52"/>
      <c r="K53" s="52"/>
      <c r="L53" s="52"/>
      <c r="M53" s="52"/>
      <c r="N53" s="51"/>
      <c r="O53" s="52"/>
      <c r="P53" s="52"/>
      <c r="Q53" s="47">
        <f t="shared" ref="Q53:R53" si="4">B53+E53+H53</f>
        <v>421918</v>
      </c>
      <c r="R53" s="47">
        <f t="shared" si="4"/>
        <v>224</v>
      </c>
      <c r="S53" s="7" t="s">
        <v>199</v>
      </c>
      <c r="T53" s="7">
        <v>167</v>
      </c>
      <c r="U53" s="7">
        <v>7</v>
      </c>
      <c r="AF53" s="7">
        <f>+T53+W53+Z53</f>
        <v>167</v>
      </c>
      <c r="AG53" s="7">
        <f>+U53+X53+AA53</f>
        <v>7</v>
      </c>
    </row>
    <row r="54" spans="1:34" x14ac:dyDescent="0.2">
      <c r="S54" s="7" t="s">
        <v>200</v>
      </c>
      <c r="T54" s="7">
        <v>1132</v>
      </c>
      <c r="U54" s="7">
        <v>6</v>
      </c>
      <c r="V54" s="46" t="s">
        <v>109</v>
      </c>
      <c r="W54" s="7">
        <v>1699</v>
      </c>
      <c r="X54" s="7">
        <v>2</v>
      </c>
      <c r="Y54" s="46" t="s">
        <v>108</v>
      </c>
      <c r="Z54" s="7">
        <v>1699</v>
      </c>
      <c r="AA54" s="7">
        <v>2</v>
      </c>
      <c r="AF54" s="7">
        <v>4531</v>
      </c>
      <c r="AG54" s="7">
        <v>2</v>
      </c>
      <c r="AH54" s="46" t="s">
        <v>108</v>
      </c>
    </row>
    <row r="55" spans="1:34" x14ac:dyDescent="0.2">
      <c r="S55" s="7" t="s">
        <v>201</v>
      </c>
      <c r="W55" s="7">
        <v>150</v>
      </c>
      <c r="X55" s="7">
        <v>2</v>
      </c>
      <c r="Y55" s="46" t="s">
        <v>108</v>
      </c>
      <c r="AF55" s="7">
        <f>+T55+W55+Z55</f>
        <v>150</v>
      </c>
      <c r="AG55" s="7">
        <f>+U55+X55+AA55</f>
        <v>2</v>
      </c>
      <c r="AH55" s="46" t="s">
        <v>108</v>
      </c>
    </row>
    <row r="56" spans="1:34" ht="15" customHeight="1" x14ac:dyDescent="0.2">
      <c r="A56" s="45" t="s">
        <v>202</v>
      </c>
      <c r="S56" s="7" t="s">
        <v>203</v>
      </c>
      <c r="W56" s="7">
        <v>242</v>
      </c>
      <c r="X56" s="7">
        <v>7</v>
      </c>
      <c r="Z56" s="7">
        <v>1324</v>
      </c>
      <c r="AA56" s="7">
        <v>5</v>
      </c>
      <c r="AB56" s="46" t="s">
        <v>108</v>
      </c>
      <c r="AF56" s="7">
        <v>1567</v>
      </c>
      <c r="AG56" s="7">
        <v>4</v>
      </c>
      <c r="AH56" s="46" t="s">
        <v>108</v>
      </c>
    </row>
    <row r="57" spans="1:34" ht="15" customHeight="1" x14ac:dyDescent="0.2">
      <c r="A57" s="37" t="s">
        <v>204</v>
      </c>
      <c r="B57" s="37"/>
      <c r="C57" s="37"/>
      <c r="D57" s="37"/>
      <c r="E57" s="37"/>
      <c r="F57" s="37"/>
      <c r="G57" s="37"/>
      <c r="H57" s="37"/>
      <c r="I57" s="37"/>
      <c r="J57" s="37"/>
      <c r="K57" s="37"/>
      <c r="L57" s="37"/>
      <c r="M57" s="37"/>
      <c r="N57" s="37"/>
      <c r="S57" s="7" t="s">
        <v>205</v>
      </c>
      <c r="T57" s="7">
        <v>219</v>
      </c>
      <c r="U57" s="7">
        <v>6</v>
      </c>
      <c r="V57" s="46" t="s">
        <v>109</v>
      </c>
      <c r="Z57" s="7">
        <v>87</v>
      </c>
      <c r="AA57" s="7">
        <v>1</v>
      </c>
      <c r="AF57" s="7">
        <f>+T57+W57+Z57</f>
        <v>306</v>
      </c>
      <c r="AG57" s="7">
        <f>+U57+X57+AA57</f>
        <v>7</v>
      </c>
      <c r="AH57" s="46" t="s">
        <v>108</v>
      </c>
    </row>
    <row r="58" spans="1:34" x14ac:dyDescent="0.2">
      <c r="A58" s="37"/>
      <c r="B58" s="37"/>
      <c r="C58" s="37"/>
      <c r="D58" s="37"/>
      <c r="E58" s="37"/>
      <c r="F58" s="37"/>
      <c r="G58" s="37"/>
      <c r="H58" s="37"/>
      <c r="I58" s="37"/>
      <c r="J58" s="37"/>
      <c r="K58" s="37"/>
      <c r="L58" s="37"/>
      <c r="M58" s="37"/>
      <c r="N58" s="37"/>
      <c r="S58" s="7" t="s">
        <v>206</v>
      </c>
      <c r="W58" s="7">
        <v>380</v>
      </c>
      <c r="X58" s="7">
        <v>1</v>
      </c>
      <c r="AF58" s="7">
        <f>+T58+W58+Z58</f>
        <v>380</v>
      </c>
      <c r="AG58" s="7">
        <f>+U58+X58+AA58</f>
        <v>1</v>
      </c>
    </row>
    <row r="59" spans="1:34" x14ac:dyDescent="0.2">
      <c r="S59" s="7" t="s">
        <v>192</v>
      </c>
      <c r="T59" s="7">
        <v>47</v>
      </c>
      <c r="U59" s="7">
        <v>4</v>
      </c>
      <c r="V59" s="46" t="s">
        <v>109</v>
      </c>
      <c r="W59" s="7">
        <v>95</v>
      </c>
      <c r="X59" s="7">
        <v>4</v>
      </c>
      <c r="Z59" s="7">
        <v>95</v>
      </c>
      <c r="AA59" s="7">
        <v>4</v>
      </c>
      <c r="AF59" s="7">
        <v>238</v>
      </c>
      <c r="AG59" s="7">
        <v>4</v>
      </c>
      <c r="AH59" s="46" t="s">
        <v>109</v>
      </c>
    </row>
    <row r="60" spans="1:34" x14ac:dyDescent="0.2">
      <c r="J60" s="7" t="s">
        <v>207</v>
      </c>
      <c r="N60" s="49">
        <v>419965</v>
      </c>
      <c r="O60" s="49">
        <v>5</v>
      </c>
      <c r="P60" s="49"/>
      <c r="Q60" s="48"/>
      <c r="R60" s="49"/>
      <c r="S60" s="7" t="s">
        <v>208</v>
      </c>
      <c r="T60" s="7">
        <v>261</v>
      </c>
      <c r="U60" s="7">
        <v>5</v>
      </c>
      <c r="V60" s="46" t="s">
        <v>108</v>
      </c>
      <c r="Z60" s="7">
        <v>88</v>
      </c>
      <c r="AA60" s="7">
        <v>4</v>
      </c>
      <c r="AF60" s="7">
        <v>350</v>
      </c>
      <c r="AG60" s="7">
        <v>1</v>
      </c>
      <c r="AH60" s="46" t="s">
        <v>109</v>
      </c>
    </row>
    <row r="61" spans="1:34" x14ac:dyDescent="0.2">
      <c r="J61" s="7" t="s">
        <v>209</v>
      </c>
      <c r="N61" s="7">
        <v>413217</v>
      </c>
      <c r="O61" s="7">
        <v>6</v>
      </c>
      <c r="P61" s="46" t="s">
        <v>109</v>
      </c>
      <c r="Q61" s="53"/>
      <c r="R61" s="46"/>
      <c r="S61" s="7" t="s">
        <v>210</v>
      </c>
      <c r="T61" s="7">
        <v>412</v>
      </c>
      <c r="U61" s="7">
        <v>7</v>
      </c>
      <c r="V61" s="46" t="s">
        <v>109</v>
      </c>
      <c r="W61" s="7">
        <v>619</v>
      </c>
      <c r="X61" s="7">
        <v>3</v>
      </c>
      <c r="Y61" s="46" t="s">
        <v>108</v>
      </c>
      <c r="Z61" s="7">
        <v>619</v>
      </c>
      <c r="AA61" s="7">
        <v>3</v>
      </c>
      <c r="AB61" s="46" t="s">
        <v>109</v>
      </c>
      <c r="AF61" s="7">
        <v>1651</v>
      </c>
      <c r="AG61" s="7">
        <v>6</v>
      </c>
      <c r="AH61" s="46" t="s">
        <v>109</v>
      </c>
    </row>
    <row r="62" spans="1:34" x14ac:dyDescent="0.2">
      <c r="J62" s="7" t="s">
        <v>211</v>
      </c>
      <c r="N62" s="7">
        <v>6747</v>
      </c>
      <c r="O62" s="7">
        <v>6</v>
      </c>
      <c r="P62" s="54" t="str">
        <f>+P61</f>
        <v>1/2</v>
      </c>
      <c r="R62" s="54"/>
      <c r="S62" s="7" t="s">
        <v>212</v>
      </c>
      <c r="T62" s="7">
        <v>91</v>
      </c>
      <c r="U62" s="7">
        <v>2</v>
      </c>
      <c r="W62" s="7">
        <v>136</v>
      </c>
      <c r="X62" s="7">
        <v>7</v>
      </c>
      <c r="Z62" s="7">
        <v>136</v>
      </c>
      <c r="AA62" s="7">
        <v>7</v>
      </c>
      <c r="AF62" s="7">
        <v>365</v>
      </c>
    </row>
    <row r="63" spans="1:34" x14ac:dyDescent="0.2">
      <c r="S63" s="7" t="s">
        <v>196</v>
      </c>
      <c r="T63" s="7">
        <v>270</v>
      </c>
      <c r="U63" s="7">
        <v>2</v>
      </c>
      <c r="W63" s="7">
        <v>2303</v>
      </c>
      <c r="Y63" s="46" t="s">
        <v>108</v>
      </c>
      <c r="Z63" s="7">
        <v>4186</v>
      </c>
      <c r="AB63" s="46" t="s">
        <v>109</v>
      </c>
      <c r="AF63" s="7">
        <f>+T63+W63+Z63</f>
        <v>6759</v>
      </c>
      <c r="AG63" s="7">
        <v>6</v>
      </c>
    </row>
    <row r="64" spans="1:34" ht="45" customHeight="1" x14ac:dyDescent="0.2">
      <c r="J64" s="7" t="s">
        <v>213</v>
      </c>
      <c r="O64" s="55"/>
      <c r="P64" s="55"/>
      <c r="Q64" s="56"/>
      <c r="R64" s="55"/>
      <c r="T64" s="7">
        <v>132563</v>
      </c>
      <c r="U64" s="7">
        <v>6</v>
      </c>
      <c r="V64" s="46" t="s">
        <v>108</v>
      </c>
      <c r="W64" s="7">
        <v>130345</v>
      </c>
      <c r="X64" s="7">
        <v>1</v>
      </c>
      <c r="Z64" s="7">
        <v>150308</v>
      </c>
      <c r="AA64" s="7">
        <v>6</v>
      </c>
      <c r="AB64" s="46" t="s">
        <v>109</v>
      </c>
      <c r="AF64" s="7">
        <v>413217</v>
      </c>
      <c r="AG64" s="7">
        <v>6</v>
      </c>
      <c r="AH64" s="46" t="s">
        <v>109</v>
      </c>
    </row>
    <row r="65" spans="1:36" x14ac:dyDescent="0.2">
      <c r="J65" s="7" t="s">
        <v>214</v>
      </c>
      <c r="T65" s="57">
        <f>+SUM(T7:T63)</f>
        <v>132774</v>
      </c>
      <c r="U65" s="57">
        <f>+SUM(U7:U63)</f>
        <v>138</v>
      </c>
      <c r="V65" s="57"/>
      <c r="W65" s="57">
        <f>+SUM(W7:W63)</f>
        <v>130128</v>
      </c>
      <c r="X65" s="57">
        <f>+SUM(X7:X63)</f>
        <v>126</v>
      </c>
      <c r="Y65" s="57"/>
      <c r="Z65" s="57">
        <f t="shared" ref="Z65:AA65" si="5">+SUM(Z7:Z63)</f>
        <v>150292</v>
      </c>
      <c r="AA65" s="57">
        <f t="shared" si="5"/>
        <v>122</v>
      </c>
      <c r="AB65" s="57"/>
      <c r="AC65" s="57"/>
      <c r="AD65" s="57"/>
      <c r="AE65" s="57"/>
      <c r="AF65" s="57">
        <f t="shared" ref="AF65:AG65" si="6">+SUM(AF7:AF63)</f>
        <v>411303</v>
      </c>
      <c r="AG65" s="57">
        <f t="shared" si="6"/>
        <v>158</v>
      </c>
      <c r="AH65" s="57"/>
      <c r="AI65" s="57"/>
      <c r="AJ65" s="57"/>
    </row>
    <row r="66" spans="1:36" ht="15" customHeight="1" x14ac:dyDescent="0.2">
      <c r="J66" s="58" t="s">
        <v>215</v>
      </c>
      <c r="K66" s="58"/>
      <c r="L66" s="58"/>
      <c r="M66" s="58"/>
      <c r="N66" s="58"/>
      <c r="O66" s="58"/>
      <c r="P66" s="58"/>
      <c r="Q66" s="59"/>
      <c r="R66" s="60"/>
    </row>
    <row r="67" spans="1:36" x14ac:dyDescent="0.2">
      <c r="J67" s="58"/>
      <c r="K67" s="58"/>
      <c r="L67" s="58"/>
      <c r="M67" s="58"/>
      <c r="N67" s="58"/>
      <c r="O67" s="58"/>
      <c r="P67" s="58"/>
      <c r="Q67" s="59"/>
      <c r="R67" s="60"/>
    </row>
    <row r="68" spans="1:36" x14ac:dyDescent="0.2">
      <c r="J68" s="58"/>
      <c r="K68" s="58"/>
      <c r="L68" s="58"/>
      <c r="M68" s="58"/>
      <c r="N68" s="58"/>
      <c r="O68" s="58"/>
      <c r="P68" s="58"/>
      <c r="Q68" s="59"/>
      <c r="R68" s="60"/>
    </row>
    <row r="69" spans="1:36" x14ac:dyDescent="0.2">
      <c r="A69" s="7" t="s">
        <v>216</v>
      </c>
    </row>
    <row r="70" spans="1:36" x14ac:dyDescent="0.2">
      <c r="A70" s="7" t="s">
        <v>217</v>
      </c>
    </row>
  </sheetData>
  <mergeCells count="12">
    <mergeCell ref="W5:Y6"/>
    <mergeCell ref="Z5:AB6"/>
    <mergeCell ref="AC5:AC6"/>
    <mergeCell ref="AF5:AH6"/>
    <mergeCell ref="A57:N58"/>
    <mergeCell ref="J66:P68"/>
    <mergeCell ref="B5:D6"/>
    <mergeCell ref="E5:G6"/>
    <mergeCell ref="H5:J6"/>
    <mergeCell ref="K5:M6"/>
    <mergeCell ref="N5:P6"/>
    <mergeCell ref="T5:V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4"/>
  <sheetViews>
    <sheetView zoomScale="150" workbookViewId="0">
      <selection activeCell="B2" sqref="B2"/>
    </sheetView>
  </sheetViews>
  <sheetFormatPr baseColWidth="10" defaultRowHeight="15" x14ac:dyDescent="0.2"/>
  <cols>
    <col min="1" max="1" width="41" style="7" bestFit="1" customWidth="1"/>
    <col min="2" max="3" width="11.5" style="8" bestFit="1" customWidth="1"/>
    <col min="4" max="4" width="10.83203125" style="8"/>
    <col min="5" max="5" width="24.1640625" style="8" bestFit="1" customWidth="1"/>
    <col min="6" max="16384" width="10.83203125" style="8"/>
  </cols>
  <sheetData>
    <row r="1" spans="1:10" s="7" customFormat="1" x14ac:dyDescent="0.2">
      <c r="A1" s="45" t="s">
        <v>218</v>
      </c>
    </row>
    <row r="2" spans="1:10" s="7" customFormat="1" x14ac:dyDescent="0.2"/>
    <row r="3" spans="1:10" s="7" customFormat="1" x14ac:dyDescent="0.2"/>
    <row r="4" spans="1:10" s="7" customFormat="1" x14ac:dyDescent="0.2">
      <c r="B4" s="61" t="s">
        <v>219</v>
      </c>
      <c r="C4" s="61"/>
    </row>
    <row r="5" spans="1:10" s="7" customFormat="1" x14ac:dyDescent="0.2">
      <c r="B5" s="16" t="s">
        <v>220</v>
      </c>
      <c r="C5" s="16" t="s">
        <v>221</v>
      </c>
    </row>
    <row r="6" spans="1:10" x14ac:dyDescent="0.2">
      <c r="A6" s="7" t="s">
        <v>222</v>
      </c>
      <c r="B6" s="8">
        <v>859067</v>
      </c>
      <c r="C6" s="8">
        <v>800519</v>
      </c>
      <c r="E6" s="7" t="s">
        <v>222</v>
      </c>
      <c r="F6" s="8">
        <f>+B6</f>
        <v>859067</v>
      </c>
      <c r="G6" s="8">
        <f>+C6</f>
        <v>800519</v>
      </c>
      <c r="I6" s="8">
        <f t="shared" ref="I6:I8" si="0">+F6/$F$28*100</f>
        <v>18.412467547609879</v>
      </c>
      <c r="J6" s="8">
        <f t="shared" ref="J6:J8" si="1">+G6/$G$28*100</f>
        <v>13.091002630893836</v>
      </c>
    </row>
    <row r="7" spans="1:10" x14ac:dyDescent="0.2">
      <c r="A7" s="7" t="s">
        <v>53</v>
      </c>
      <c r="B7" s="8">
        <v>60564</v>
      </c>
      <c r="C7" s="8">
        <v>29429</v>
      </c>
      <c r="E7" s="7" t="s">
        <v>53</v>
      </c>
      <c r="F7" s="8">
        <f>+B7</f>
        <v>60564</v>
      </c>
      <c r="G7" s="8">
        <f>+C7</f>
        <v>29429</v>
      </c>
      <c r="I7" s="8">
        <f t="shared" si="0"/>
        <v>1.2980741718090028</v>
      </c>
      <c r="J7" s="8">
        <f t="shared" si="1"/>
        <v>0.48125668025940016</v>
      </c>
    </row>
    <row r="8" spans="1:10" x14ac:dyDescent="0.2">
      <c r="E8" s="7" t="s">
        <v>223</v>
      </c>
      <c r="F8" s="8">
        <f>+B19</f>
        <v>187905</v>
      </c>
      <c r="G8" s="8">
        <f>+C19</f>
        <v>215333</v>
      </c>
      <c r="I8" s="8">
        <f t="shared" si="0"/>
        <v>4.0273863558181535</v>
      </c>
      <c r="J8" s="8">
        <f t="shared" si="1"/>
        <v>3.5213715970742263</v>
      </c>
    </row>
    <row r="9" spans="1:10" x14ac:dyDescent="0.2">
      <c r="A9" s="7" t="s">
        <v>224</v>
      </c>
      <c r="F9" s="8">
        <f>+SUM(F6:F8)</f>
        <v>1107536</v>
      </c>
      <c r="G9" s="8">
        <f>+SUM(G6:G8)</f>
        <v>1045281</v>
      </c>
      <c r="I9" s="8">
        <f>+F9/$F$28*100</f>
        <v>23.737928075237033</v>
      </c>
      <c r="J9" s="8">
        <f>+G9/$G$28*100</f>
        <v>17.093630908227464</v>
      </c>
    </row>
    <row r="10" spans="1:10" x14ac:dyDescent="0.2">
      <c r="A10" s="7" t="s">
        <v>225</v>
      </c>
      <c r="B10" s="8">
        <v>1888007</v>
      </c>
      <c r="C10" s="8">
        <v>3178198</v>
      </c>
    </row>
    <row r="11" spans="1:10" x14ac:dyDescent="0.2">
      <c r="A11" s="7" t="s">
        <v>226</v>
      </c>
      <c r="B11" s="8">
        <v>467849</v>
      </c>
      <c r="C11" s="8">
        <v>582100</v>
      </c>
      <c r="E11" s="7" t="s">
        <v>227</v>
      </c>
      <c r="F11" s="8">
        <f>+B10</f>
        <v>1888007</v>
      </c>
      <c r="G11" s="8">
        <f>+C10</f>
        <v>3178198</v>
      </c>
      <c r="I11" s="8">
        <f t="shared" ref="I11:I20" si="2">+F11/$F$28*100</f>
        <v>40.465839820596393</v>
      </c>
      <c r="J11" s="8">
        <f t="shared" ref="J11:J20" si="3">+G11/$G$28*100</f>
        <v>51.973530146694245</v>
      </c>
    </row>
    <row r="12" spans="1:10" x14ac:dyDescent="0.2">
      <c r="A12" s="7" t="s">
        <v>228</v>
      </c>
      <c r="B12" s="8">
        <v>148011</v>
      </c>
      <c r="C12" s="8">
        <v>424854</v>
      </c>
      <c r="E12" s="7" t="s">
        <v>229</v>
      </c>
      <c r="F12" s="8">
        <f t="shared" ref="F12:G13" si="4">+B11</f>
        <v>467849</v>
      </c>
      <c r="G12" s="8">
        <f t="shared" si="4"/>
        <v>582100</v>
      </c>
      <c r="I12" s="8">
        <f t="shared" si="2"/>
        <v>10.027453655747145</v>
      </c>
      <c r="J12" s="8">
        <f t="shared" si="3"/>
        <v>9.5191652308606081</v>
      </c>
    </row>
    <row r="13" spans="1:10" x14ac:dyDescent="0.2">
      <c r="E13" s="7" t="s">
        <v>230</v>
      </c>
      <c r="F13" s="8">
        <f t="shared" si="4"/>
        <v>148011</v>
      </c>
      <c r="G13" s="8">
        <f t="shared" si="4"/>
        <v>424854</v>
      </c>
      <c r="I13" s="8">
        <f t="shared" si="2"/>
        <v>3.17233432804343</v>
      </c>
      <c r="J13" s="8">
        <f t="shared" si="3"/>
        <v>6.9476987201375238</v>
      </c>
    </row>
    <row r="14" spans="1:10" x14ac:dyDescent="0.2">
      <c r="A14" s="7" t="s">
        <v>231</v>
      </c>
      <c r="B14" s="8">
        <v>2651118</v>
      </c>
      <c r="C14" s="8">
        <v>5688019</v>
      </c>
      <c r="E14" s="7" t="s">
        <v>232</v>
      </c>
      <c r="F14" s="8">
        <f>+B16</f>
        <v>119902</v>
      </c>
      <c r="G14" s="8">
        <f>+C16</f>
        <v>78598</v>
      </c>
      <c r="I14" s="8">
        <f t="shared" si="2"/>
        <v>2.5698713649733018</v>
      </c>
      <c r="J14" s="8">
        <f t="shared" si="3"/>
        <v>1.2853244267568837</v>
      </c>
    </row>
    <row r="15" spans="1:10" x14ac:dyDescent="0.2">
      <c r="E15" s="7" t="s">
        <v>233</v>
      </c>
      <c r="F15" s="8">
        <f>+B18</f>
        <v>172051</v>
      </c>
      <c r="G15" s="8">
        <f>+C18</f>
        <v>138068</v>
      </c>
      <c r="I15" s="8">
        <f t="shared" si="2"/>
        <v>3.687586013703037</v>
      </c>
      <c r="J15" s="8">
        <f t="shared" si="3"/>
        <v>2.2578459115177156</v>
      </c>
    </row>
    <row r="16" spans="1:10" x14ac:dyDescent="0.2">
      <c r="A16" s="7" t="s">
        <v>232</v>
      </c>
      <c r="B16" s="8">
        <v>119902</v>
      </c>
      <c r="C16" s="8">
        <v>78598</v>
      </c>
      <c r="E16" s="7" t="s">
        <v>86</v>
      </c>
      <c r="F16" s="8">
        <f t="shared" ref="F16:G18" si="5">+B20</f>
        <v>254837</v>
      </c>
      <c r="G16" s="8">
        <f t="shared" si="5"/>
        <v>248719</v>
      </c>
      <c r="I16" s="8">
        <f t="shared" si="2"/>
        <v>5.4619464982710992</v>
      </c>
      <c r="J16" s="8">
        <f t="shared" si="3"/>
        <v>4.0673376688789205</v>
      </c>
    </row>
    <row r="17" spans="1:10" x14ac:dyDescent="0.2">
      <c r="A17" s="7" t="s">
        <v>49</v>
      </c>
      <c r="B17" s="8">
        <v>55866</v>
      </c>
      <c r="C17" s="8">
        <v>62294</v>
      </c>
      <c r="E17" s="7" t="s">
        <v>234</v>
      </c>
      <c r="F17" s="8">
        <f t="shared" si="5"/>
        <v>101993</v>
      </c>
      <c r="G17" s="8">
        <f t="shared" si="5"/>
        <v>142152</v>
      </c>
      <c r="I17" s="8">
        <f t="shared" si="2"/>
        <v>2.1860260056356191</v>
      </c>
      <c r="J17" s="8">
        <f t="shared" si="3"/>
        <v>2.3246321523746727</v>
      </c>
    </row>
    <row r="18" spans="1:10" x14ac:dyDescent="0.2">
      <c r="A18" s="7" t="s">
        <v>233</v>
      </c>
      <c r="B18" s="8">
        <v>172051</v>
      </c>
      <c r="C18" s="8">
        <v>138068</v>
      </c>
      <c r="E18" s="7" t="s">
        <v>235</v>
      </c>
      <c r="F18" s="8">
        <f t="shared" si="5"/>
        <v>32748</v>
      </c>
      <c r="G18" s="8">
        <f t="shared" si="5"/>
        <v>34738</v>
      </c>
      <c r="I18" s="8">
        <f t="shared" si="2"/>
        <v>0.70189110657158083</v>
      </c>
      <c r="J18" s="8">
        <f t="shared" si="3"/>
        <v>0.56807552274460704</v>
      </c>
    </row>
    <row r="19" spans="1:10" x14ac:dyDescent="0.2">
      <c r="A19" s="7" t="s">
        <v>223</v>
      </c>
      <c r="B19" s="8">
        <v>187905</v>
      </c>
      <c r="C19" s="8">
        <v>215333</v>
      </c>
      <c r="E19" s="7" t="s">
        <v>236</v>
      </c>
      <c r="F19" s="8">
        <f>+B24</f>
        <v>194559</v>
      </c>
      <c r="G19" s="8">
        <f>+C24</f>
        <v>144169</v>
      </c>
      <c r="I19" s="8">
        <f t="shared" si="2"/>
        <v>4.1700021926059669</v>
      </c>
      <c r="J19" s="8">
        <f t="shared" si="3"/>
        <v>2.3576164441984933</v>
      </c>
    </row>
    <row r="20" spans="1:10" x14ac:dyDescent="0.2">
      <c r="A20" s="7" t="s">
        <v>86</v>
      </c>
      <c r="B20" s="8">
        <v>254837</v>
      </c>
      <c r="C20" s="8">
        <v>248719</v>
      </c>
      <c r="E20" s="7" t="s">
        <v>237</v>
      </c>
      <c r="F20" s="8">
        <f>+B25</f>
        <v>122322</v>
      </c>
      <c r="G20" s="8">
        <f>+C25</f>
        <v>35001</v>
      </c>
      <c r="I20" s="8">
        <f t="shared" si="2"/>
        <v>2.621739463113745</v>
      </c>
      <c r="J20" s="8">
        <f t="shared" si="3"/>
        <v>0.57237639966561094</v>
      </c>
    </row>
    <row r="21" spans="1:10" x14ac:dyDescent="0.2">
      <c r="A21" s="7" t="s">
        <v>234</v>
      </c>
      <c r="B21" s="8">
        <v>101993</v>
      </c>
      <c r="C21" s="8">
        <v>142152</v>
      </c>
      <c r="F21" s="8">
        <f>+SUM(F11:F20)</f>
        <v>3502279</v>
      </c>
      <c r="G21" s="8">
        <f>+SUM(G11:G20)</f>
        <v>5006597</v>
      </c>
      <c r="I21" s="8">
        <f>+F21/$F$28*100</f>
        <v>75.06469044926132</v>
      </c>
      <c r="J21" s="8">
        <f>+G21/$G$28*100</f>
        <v>81.873602623829271</v>
      </c>
    </row>
    <row r="22" spans="1:10" x14ac:dyDescent="0.2">
      <c r="A22" s="7" t="s">
        <v>235</v>
      </c>
      <c r="B22" s="8">
        <v>32748</v>
      </c>
      <c r="C22" s="8">
        <v>34738</v>
      </c>
    </row>
    <row r="23" spans="1:10" x14ac:dyDescent="0.2">
      <c r="A23" s="7" t="s">
        <v>238</v>
      </c>
      <c r="B23" s="8">
        <v>0</v>
      </c>
      <c r="C23" s="8">
        <v>860</v>
      </c>
    </row>
    <row r="24" spans="1:10" x14ac:dyDescent="0.2">
      <c r="A24" s="7" t="s">
        <v>236</v>
      </c>
      <c r="B24" s="8">
        <v>194559</v>
      </c>
      <c r="C24" s="8">
        <v>144169</v>
      </c>
      <c r="E24" s="7" t="s">
        <v>49</v>
      </c>
      <c r="F24" s="8">
        <f>+B17</f>
        <v>55866</v>
      </c>
      <c r="G24" s="8">
        <f>+C17</f>
        <v>62294</v>
      </c>
    </row>
    <row r="25" spans="1:10" x14ac:dyDescent="0.2">
      <c r="A25" s="7" t="s">
        <v>237</v>
      </c>
      <c r="B25" s="8">
        <v>122322</v>
      </c>
      <c r="C25" s="8">
        <v>35001</v>
      </c>
      <c r="E25" s="7" t="s">
        <v>238</v>
      </c>
      <c r="F25" s="8">
        <f>+B23</f>
        <v>0</v>
      </c>
      <c r="G25" s="8">
        <f>+C23</f>
        <v>860</v>
      </c>
    </row>
    <row r="26" spans="1:10" x14ac:dyDescent="0.2">
      <c r="A26" s="7" t="s">
        <v>239</v>
      </c>
      <c r="B26" s="8">
        <v>516189</v>
      </c>
      <c r="C26" s="8">
        <v>254217</v>
      </c>
      <c r="F26" s="8">
        <f>+F24+F25</f>
        <v>55866</v>
      </c>
      <c r="G26" s="8">
        <f>+G24+G25</f>
        <v>63154</v>
      </c>
      <c r="I26" s="8">
        <f>+F26/$F$28*100</f>
        <v>1.197381475501647</v>
      </c>
      <c r="J26" s="8">
        <f>+G26/$G$28*100</f>
        <v>1.0327664679432584</v>
      </c>
    </row>
    <row r="27" spans="1:10" x14ac:dyDescent="0.2">
      <c r="A27" s="7" t="s">
        <v>240</v>
      </c>
      <c r="C27" s="8">
        <v>2437195</v>
      </c>
    </row>
    <row r="28" spans="1:10" x14ac:dyDescent="0.2">
      <c r="E28" s="8" t="s">
        <v>241</v>
      </c>
      <c r="F28" s="8">
        <f>+F9+F21+F26</f>
        <v>4665681</v>
      </c>
      <c r="G28" s="8">
        <f>+G9+G21+G26</f>
        <v>6115032</v>
      </c>
    </row>
    <row r="29" spans="1:10" x14ac:dyDescent="0.2">
      <c r="A29" s="7" t="s">
        <v>242</v>
      </c>
      <c r="B29" s="8">
        <v>6196725</v>
      </c>
      <c r="C29" s="8">
        <v>12156375</v>
      </c>
    </row>
    <row r="31" spans="1:10" x14ac:dyDescent="0.2">
      <c r="A31" s="7" t="s">
        <v>243</v>
      </c>
    </row>
    <row r="32" spans="1:10" x14ac:dyDescent="0.2">
      <c r="A32" s="7" t="s">
        <v>244</v>
      </c>
    </row>
    <row r="40" spans="1:4" x14ac:dyDescent="0.2">
      <c r="A40" s="45" t="s">
        <v>245</v>
      </c>
    </row>
    <row r="41" spans="1:4" x14ac:dyDescent="0.2">
      <c r="B41" s="8" t="s">
        <v>246</v>
      </c>
      <c r="C41" s="8" t="s">
        <v>247</v>
      </c>
    </row>
    <row r="42" spans="1:4" x14ac:dyDescent="0.2">
      <c r="A42" s="7" t="s">
        <v>224</v>
      </c>
    </row>
    <row r="43" spans="1:4" x14ac:dyDescent="0.2">
      <c r="A43" s="7" t="s">
        <v>225</v>
      </c>
      <c r="B43" s="8">
        <v>1888006</v>
      </c>
      <c r="C43" s="8">
        <v>7</v>
      </c>
      <c r="D43" s="62" t="s">
        <v>248</v>
      </c>
    </row>
    <row r="44" spans="1:4" x14ac:dyDescent="0.2">
      <c r="A44" s="7" t="s">
        <v>226</v>
      </c>
    </row>
    <row r="45" spans="1:4" x14ac:dyDescent="0.2">
      <c r="A45" s="7" t="s">
        <v>228</v>
      </c>
    </row>
    <row r="46" spans="1:4" x14ac:dyDescent="0.2">
      <c r="A46" s="7" t="s">
        <v>249</v>
      </c>
      <c r="B46" s="8">
        <v>187904</v>
      </c>
      <c r="C46" s="8">
        <v>7</v>
      </c>
    </row>
    <row r="47" spans="1:4" x14ac:dyDescent="0.2">
      <c r="A47" s="7" t="s">
        <v>250</v>
      </c>
      <c r="B47" s="8">
        <v>859066</v>
      </c>
      <c r="C47" s="8">
        <v>7</v>
      </c>
      <c r="D47" s="62" t="s">
        <v>251</v>
      </c>
    </row>
    <row r="48" spans="1:4" x14ac:dyDescent="0.2">
      <c r="A48" s="7" t="s">
        <v>252</v>
      </c>
      <c r="B48" s="8">
        <v>101993</v>
      </c>
      <c r="D48" s="62" t="s">
        <v>253</v>
      </c>
    </row>
    <row r="49" spans="1:4" x14ac:dyDescent="0.2">
      <c r="A49" s="7" t="s">
        <v>254</v>
      </c>
      <c r="B49" s="8">
        <v>32747</v>
      </c>
      <c r="C49" s="8">
        <v>7</v>
      </c>
      <c r="D49" s="62" t="s">
        <v>253</v>
      </c>
    </row>
    <row r="50" spans="1:4" x14ac:dyDescent="0.2">
      <c r="A50" s="7" t="s">
        <v>255</v>
      </c>
      <c r="B50" s="8">
        <v>4302</v>
      </c>
      <c r="C50" s="8">
        <v>1</v>
      </c>
      <c r="D50" s="62" t="s">
        <v>251</v>
      </c>
    </row>
    <row r="51" spans="1:4" x14ac:dyDescent="0.2">
      <c r="A51" s="7" t="s">
        <v>256</v>
      </c>
      <c r="B51" s="8">
        <v>2729</v>
      </c>
      <c r="C51" s="8">
        <v>7</v>
      </c>
      <c r="D51" s="62" t="s">
        <v>253</v>
      </c>
    </row>
    <row r="52" spans="1:4" x14ac:dyDescent="0.2">
      <c r="A52" s="7" t="s">
        <v>257</v>
      </c>
      <c r="B52" s="8">
        <v>55866</v>
      </c>
      <c r="C52" s="8">
        <v>4</v>
      </c>
    </row>
    <row r="53" spans="1:4" x14ac:dyDescent="0.2">
      <c r="A53" s="7" t="s">
        <v>258</v>
      </c>
      <c r="B53" s="8">
        <v>119902</v>
      </c>
      <c r="D53" s="62" t="s">
        <v>253</v>
      </c>
    </row>
    <row r="54" spans="1:4" x14ac:dyDescent="0.2">
      <c r="A54" s="7" t="s">
        <v>259</v>
      </c>
      <c r="B54" s="8">
        <v>172051</v>
      </c>
      <c r="C54" s="8">
        <v>2</v>
      </c>
      <c r="D54" s="62" t="s">
        <v>251</v>
      </c>
    </row>
    <row r="55" spans="1:4" x14ac:dyDescent="0.2">
      <c r="A55" s="7" t="s">
        <v>260</v>
      </c>
      <c r="B55" s="8">
        <v>115010</v>
      </c>
      <c r="C55" s="8">
        <v>5</v>
      </c>
      <c r="D55" s="62" t="s">
        <v>251</v>
      </c>
    </row>
    <row r="56" spans="1:4" x14ac:dyDescent="0.2">
      <c r="A56" s="7" t="s">
        <v>236</v>
      </c>
      <c r="B56" s="8">
        <v>194558</v>
      </c>
      <c r="C56" s="8">
        <v>6</v>
      </c>
      <c r="D56" s="62" t="s">
        <v>253</v>
      </c>
    </row>
    <row r="57" spans="1:4" x14ac:dyDescent="0.2">
      <c r="A57" s="7" t="s">
        <v>261</v>
      </c>
      <c r="B57" s="8">
        <v>60563</v>
      </c>
      <c r="C57" s="8">
        <v>7</v>
      </c>
      <c r="D57" s="62" t="s">
        <v>251</v>
      </c>
    </row>
    <row r="58" spans="1:4" x14ac:dyDescent="0.2">
      <c r="A58" s="7" t="s">
        <v>262</v>
      </c>
      <c r="B58" s="8">
        <v>248589</v>
      </c>
      <c r="C58" s="8">
        <v>3</v>
      </c>
      <c r="D58" s="62" t="s">
        <v>253</v>
      </c>
    </row>
    <row r="59" spans="1:4" x14ac:dyDescent="0.2">
      <c r="A59" s="7" t="s">
        <v>263</v>
      </c>
      <c r="B59" s="8">
        <v>94719</v>
      </c>
      <c r="C59" s="8">
        <v>2</v>
      </c>
      <c r="D59" s="62" t="s">
        <v>251</v>
      </c>
    </row>
    <row r="60" spans="1:4" x14ac:dyDescent="0.2">
      <c r="A60" s="7" t="s">
        <v>264</v>
      </c>
      <c r="B60" s="8">
        <v>10445</v>
      </c>
      <c r="C60" s="8">
        <v>4</v>
      </c>
      <c r="D60" s="62" t="s">
        <v>248</v>
      </c>
    </row>
    <row r="61" spans="1:4" x14ac:dyDescent="0.2">
      <c r="A61" s="7" t="s">
        <v>265</v>
      </c>
      <c r="B61" s="8">
        <v>204472</v>
      </c>
      <c r="C61" s="8">
        <v>3</v>
      </c>
      <c r="D61" s="62" t="s">
        <v>253</v>
      </c>
    </row>
    <row r="62" spans="1:4" x14ac:dyDescent="0.2">
      <c r="A62" s="7" t="s">
        <v>266</v>
      </c>
      <c r="B62" s="8">
        <v>4477</v>
      </c>
    </row>
    <row r="63" spans="1:4" ht="13" x14ac:dyDescent="0.15">
      <c r="A63" s="8"/>
    </row>
    <row r="64" spans="1:4" x14ac:dyDescent="0.2">
      <c r="A64" s="7" t="s">
        <v>267</v>
      </c>
    </row>
  </sheetData>
  <mergeCells count="1">
    <mergeCell ref="B4:C4"/>
  </mergeCells>
  <pageMargins left="0.7" right="0.7" top="0.75" bottom="0.75" header="0.3" footer="0.3"/>
  <pageSetup orientation="portrait" horizontalDpi="4294967292" verticalDpi="4294967292"/>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50" workbookViewId="0">
      <selection activeCell="B2" sqref="B2"/>
    </sheetView>
  </sheetViews>
  <sheetFormatPr baseColWidth="10" defaultRowHeight="13" x14ac:dyDescent="0.15"/>
  <cols>
    <col min="1" max="1" width="48.83203125" style="64" bestFit="1" customWidth="1"/>
    <col min="2" max="4" width="10.33203125" style="64" customWidth="1"/>
    <col min="5" max="16384" width="10.83203125" style="64"/>
  </cols>
  <sheetData>
    <row r="1" spans="1:5" x14ac:dyDescent="0.15">
      <c r="A1" s="63" t="s">
        <v>268</v>
      </c>
      <c r="B1" s="63"/>
      <c r="C1" s="63"/>
      <c r="D1" s="63"/>
    </row>
    <row r="2" spans="1:5" x14ac:dyDescent="0.15">
      <c r="A2" s="63" t="s">
        <v>269</v>
      </c>
      <c r="B2" s="63"/>
      <c r="C2" s="63"/>
      <c r="D2" s="63"/>
    </row>
    <row r="4" spans="1:5" ht="89.25" customHeight="1" x14ac:dyDescent="0.15">
      <c r="A4" s="64" t="s">
        <v>270</v>
      </c>
      <c r="B4" s="65">
        <v>1801</v>
      </c>
      <c r="C4" s="65" t="s">
        <v>271</v>
      </c>
      <c r="D4" s="65" t="s">
        <v>272</v>
      </c>
    </row>
    <row r="5" spans="1:5" x14ac:dyDescent="0.15">
      <c r="A5" s="66" t="s">
        <v>273</v>
      </c>
    </row>
    <row r="6" spans="1:5" x14ac:dyDescent="0.15">
      <c r="A6" s="64" t="s">
        <v>274</v>
      </c>
      <c r="B6" s="67" t="s">
        <v>275</v>
      </c>
      <c r="C6" s="68">
        <v>191000</v>
      </c>
      <c r="D6" s="68">
        <v>398034</v>
      </c>
      <c r="E6" s="68"/>
    </row>
    <row r="7" spans="1:5" x14ac:dyDescent="0.15">
      <c r="A7" s="66" t="s">
        <v>276</v>
      </c>
      <c r="B7" s="68"/>
      <c r="C7" s="68"/>
      <c r="D7" s="68"/>
      <c r="E7" s="68"/>
    </row>
    <row r="8" spans="1:5" x14ac:dyDescent="0.15">
      <c r="A8" s="64" t="s">
        <v>277</v>
      </c>
      <c r="B8" s="68">
        <v>123451</v>
      </c>
      <c r="C8" s="68">
        <v>100000</v>
      </c>
      <c r="D8" s="68">
        <v>114510</v>
      </c>
      <c r="E8" s="68"/>
    </row>
    <row r="9" spans="1:5" x14ac:dyDescent="0.15">
      <c r="A9" s="64" t="s">
        <v>278</v>
      </c>
      <c r="B9" s="68">
        <v>3360</v>
      </c>
      <c r="C9" s="68">
        <v>78000</v>
      </c>
      <c r="D9" s="68">
        <v>149277</v>
      </c>
      <c r="E9" s="68"/>
    </row>
    <row r="10" spans="1:5" x14ac:dyDescent="0.15">
      <c r="A10" s="64" t="s">
        <v>279</v>
      </c>
      <c r="B10" s="68">
        <v>638</v>
      </c>
      <c r="C10" s="68"/>
      <c r="D10" s="68">
        <v>2386</v>
      </c>
      <c r="E10" s="68"/>
    </row>
    <row r="11" spans="1:5" x14ac:dyDescent="0.15">
      <c r="A11" s="64" t="s">
        <v>280</v>
      </c>
      <c r="B11" s="68"/>
      <c r="C11" s="68">
        <v>6000</v>
      </c>
      <c r="D11" s="68">
        <v>13191</v>
      </c>
      <c r="E11" s="68"/>
    </row>
    <row r="12" spans="1:5" x14ac:dyDescent="0.15">
      <c r="A12" s="66" t="s">
        <v>281</v>
      </c>
      <c r="B12" s="68"/>
      <c r="C12" s="68"/>
      <c r="D12" s="68"/>
      <c r="E12" s="68"/>
    </row>
    <row r="13" spans="1:5" x14ac:dyDescent="0.15">
      <c r="A13" s="64" t="s">
        <v>232</v>
      </c>
      <c r="B13" s="68">
        <v>97762</v>
      </c>
      <c r="C13" s="68">
        <v>184880</v>
      </c>
      <c r="D13" s="68">
        <v>447516</v>
      </c>
      <c r="E13" s="68"/>
    </row>
    <row r="14" spans="1:5" x14ac:dyDescent="0.15">
      <c r="A14" s="64" t="s">
        <v>49</v>
      </c>
      <c r="B14" s="68">
        <v>6235</v>
      </c>
      <c r="C14" s="68">
        <v>53000</v>
      </c>
      <c r="D14" s="68">
        <v>110965</v>
      </c>
      <c r="E14" s="68"/>
    </row>
    <row r="15" spans="1:5" x14ac:dyDescent="0.15">
      <c r="A15" s="64" t="s">
        <v>282</v>
      </c>
      <c r="B15" s="68"/>
      <c r="C15" s="68"/>
      <c r="D15" s="68">
        <v>3823</v>
      </c>
      <c r="E15" s="68"/>
    </row>
    <row r="16" spans="1:5" x14ac:dyDescent="0.15">
      <c r="A16" s="64" t="s">
        <v>43</v>
      </c>
      <c r="B16" s="68"/>
      <c r="C16" s="68"/>
      <c r="D16" s="68">
        <v>22244</v>
      </c>
      <c r="E16" s="68"/>
    </row>
    <row r="17" spans="1:6" x14ac:dyDescent="0.15">
      <c r="A17" s="64" t="s">
        <v>283</v>
      </c>
      <c r="B17" s="68"/>
      <c r="C17" s="68"/>
      <c r="D17" s="68">
        <v>6656</v>
      </c>
      <c r="E17" s="68"/>
    </row>
    <row r="18" spans="1:6" x14ac:dyDescent="0.15">
      <c r="A18" s="64" t="s">
        <v>284</v>
      </c>
      <c r="B18" s="68"/>
      <c r="C18" s="68"/>
      <c r="D18" s="68">
        <v>11325</v>
      </c>
      <c r="E18" s="68"/>
    </row>
    <row r="19" spans="1:6" x14ac:dyDescent="0.15">
      <c r="A19" s="66" t="s">
        <v>285</v>
      </c>
      <c r="B19" s="68"/>
      <c r="C19" s="68"/>
      <c r="D19" s="68"/>
      <c r="E19" s="68"/>
    </row>
    <row r="20" spans="1:6" x14ac:dyDescent="0.15">
      <c r="A20" s="64" t="s">
        <v>40</v>
      </c>
      <c r="B20" s="68">
        <v>42725</v>
      </c>
      <c r="C20" s="68">
        <v>65000</v>
      </c>
      <c r="D20" s="68">
        <v>242979</v>
      </c>
      <c r="E20" s="68"/>
    </row>
    <row r="21" spans="1:6" x14ac:dyDescent="0.15">
      <c r="A21" s="64" t="s">
        <v>74</v>
      </c>
      <c r="B21" s="68">
        <v>75341</v>
      </c>
      <c r="C21" s="68">
        <v>295048</v>
      </c>
      <c r="D21" s="68">
        <v>371114</v>
      </c>
      <c r="E21" s="68"/>
    </row>
    <row r="22" spans="1:6" x14ac:dyDescent="0.15">
      <c r="A22" s="64" t="s">
        <v>286</v>
      </c>
      <c r="B22" s="68">
        <v>1381</v>
      </c>
      <c r="C22" s="68">
        <v>11500</v>
      </c>
      <c r="D22" s="68">
        <v>119786</v>
      </c>
      <c r="E22" s="68"/>
    </row>
    <row r="23" spans="1:6" x14ac:dyDescent="0.15">
      <c r="A23" s="64" t="s">
        <v>287</v>
      </c>
      <c r="B23" s="68">
        <v>3194</v>
      </c>
      <c r="C23" s="68">
        <v>150000</v>
      </c>
      <c r="D23" s="68">
        <v>131550</v>
      </c>
      <c r="E23" s="68"/>
    </row>
    <row r="24" spans="1:6" x14ac:dyDescent="0.15">
      <c r="A24" s="64" t="s">
        <v>288</v>
      </c>
      <c r="B24" s="68">
        <v>64039</v>
      </c>
      <c r="C24" s="68">
        <v>470000</v>
      </c>
      <c r="D24" s="68">
        <v>953043</v>
      </c>
      <c r="E24" s="68"/>
    </row>
    <row r="25" spans="1:6" x14ac:dyDescent="0.15">
      <c r="A25" s="64" t="s">
        <v>52</v>
      </c>
      <c r="B25" s="68">
        <v>440</v>
      </c>
      <c r="C25" s="68">
        <v>12000</v>
      </c>
      <c r="D25" s="68"/>
      <c r="E25" s="68"/>
    </row>
    <row r="26" spans="1:6" x14ac:dyDescent="0.15">
      <c r="A26" s="64" t="s">
        <v>90</v>
      </c>
      <c r="B26" s="68"/>
      <c r="C26" s="68">
        <v>35000</v>
      </c>
      <c r="D26" s="68"/>
      <c r="E26" s="68"/>
    </row>
    <row r="27" spans="1:6" x14ac:dyDescent="0.15">
      <c r="A27" s="64" t="s">
        <v>289</v>
      </c>
      <c r="B27" s="68"/>
      <c r="C27" s="68"/>
      <c r="D27" s="68"/>
      <c r="E27" s="68"/>
      <c r="F27" s="69"/>
    </row>
    <row r="28" spans="1:6" x14ac:dyDescent="0.15">
      <c r="A28" s="64" t="s">
        <v>80</v>
      </c>
      <c r="B28" s="68">
        <v>14424</v>
      </c>
      <c r="C28" s="68">
        <v>47000</v>
      </c>
      <c r="D28" s="68">
        <v>766716</v>
      </c>
      <c r="E28" s="68"/>
      <c r="F28" s="68"/>
    </row>
    <row r="29" spans="1:6" x14ac:dyDescent="0.15">
      <c r="A29" s="64" t="s">
        <v>290</v>
      </c>
      <c r="B29" s="68">
        <v>10573</v>
      </c>
      <c r="C29" s="68">
        <v>37000</v>
      </c>
      <c r="D29" s="68">
        <v>21176</v>
      </c>
      <c r="E29" s="68"/>
      <c r="F29" s="68"/>
    </row>
    <row r="30" spans="1:6" x14ac:dyDescent="0.15">
      <c r="A30" s="64" t="s">
        <v>85</v>
      </c>
      <c r="B30" s="68">
        <v>2196</v>
      </c>
      <c r="C30" s="68">
        <v>10000</v>
      </c>
      <c r="D30" s="68">
        <v>20916</v>
      </c>
      <c r="E30" s="68"/>
      <c r="F30" s="68"/>
    </row>
    <row r="31" spans="1:6" x14ac:dyDescent="0.15">
      <c r="A31" s="64" t="s">
        <v>26</v>
      </c>
      <c r="B31" s="68">
        <v>74468</v>
      </c>
      <c r="C31" s="68"/>
      <c r="D31" s="68"/>
      <c r="E31" s="68"/>
      <c r="F31" s="68"/>
    </row>
    <row r="32" spans="1:6" x14ac:dyDescent="0.15">
      <c r="A32" s="64" t="s">
        <v>113</v>
      </c>
      <c r="B32" s="68">
        <v>904</v>
      </c>
      <c r="C32" s="68"/>
      <c r="D32" s="68">
        <v>1558</v>
      </c>
      <c r="E32" s="68"/>
      <c r="F32" s="68"/>
    </row>
    <row r="33" spans="1:6" x14ac:dyDescent="0.15">
      <c r="A33" s="64" t="s">
        <v>291</v>
      </c>
      <c r="B33" s="68">
        <v>6640</v>
      </c>
      <c r="C33" s="68">
        <v>30000</v>
      </c>
      <c r="D33" s="68"/>
      <c r="E33" s="68"/>
      <c r="F33" s="68"/>
    </row>
    <row r="34" spans="1:6" x14ac:dyDescent="0.15">
      <c r="A34" s="64" t="s">
        <v>292</v>
      </c>
      <c r="B34" s="68"/>
      <c r="C34" s="68"/>
      <c r="D34" s="68"/>
      <c r="E34" s="68"/>
      <c r="F34" s="68"/>
    </row>
    <row r="35" spans="1:6" x14ac:dyDescent="0.15">
      <c r="A35" s="64" t="s">
        <v>293</v>
      </c>
      <c r="B35" s="68">
        <v>688503</v>
      </c>
      <c r="C35" s="68">
        <v>567958</v>
      </c>
      <c r="D35" s="68">
        <v>1351283</v>
      </c>
      <c r="E35" s="68"/>
      <c r="F35" s="68"/>
    </row>
    <row r="36" spans="1:6" x14ac:dyDescent="0.15">
      <c r="A36" s="64" t="s">
        <v>294</v>
      </c>
      <c r="B36" s="68"/>
      <c r="C36" s="68"/>
      <c r="D36" s="68"/>
      <c r="E36" s="68"/>
      <c r="F36" s="68"/>
    </row>
    <row r="37" spans="1:6" x14ac:dyDescent="0.15">
      <c r="A37" s="64" t="s">
        <v>162</v>
      </c>
      <c r="B37" s="68">
        <v>22500</v>
      </c>
      <c r="C37" s="68">
        <v>47510</v>
      </c>
      <c r="D37" s="68">
        <v>95017</v>
      </c>
      <c r="E37" s="68"/>
      <c r="F37" s="68"/>
    </row>
    <row r="38" spans="1:6" x14ac:dyDescent="0.15">
      <c r="A38" s="64" t="s">
        <v>295</v>
      </c>
      <c r="B38" s="68">
        <v>15072</v>
      </c>
      <c r="C38" s="68"/>
      <c r="D38" s="68"/>
      <c r="E38" s="68"/>
      <c r="F38" s="68"/>
    </row>
    <row r="39" spans="1:6" x14ac:dyDescent="0.15">
      <c r="A39" s="64" t="s">
        <v>296</v>
      </c>
      <c r="B39" s="68">
        <v>22019</v>
      </c>
      <c r="C39" s="68"/>
      <c r="D39" s="68"/>
      <c r="E39" s="68"/>
      <c r="F39" s="68"/>
    </row>
    <row r="40" spans="1:6" x14ac:dyDescent="0.15">
      <c r="A40" s="64" t="s">
        <v>297</v>
      </c>
      <c r="B40" s="68">
        <v>6452</v>
      </c>
      <c r="C40" s="68"/>
      <c r="D40" s="68">
        <v>42613</v>
      </c>
      <c r="E40" s="68"/>
      <c r="F40" s="68"/>
    </row>
    <row r="41" spans="1:6" x14ac:dyDescent="0.15">
      <c r="A41" s="64" t="s">
        <v>298</v>
      </c>
      <c r="B41" s="68">
        <v>46307</v>
      </c>
      <c r="C41" s="68">
        <v>62200</v>
      </c>
      <c r="D41" s="68">
        <v>216477</v>
      </c>
      <c r="E41" s="68"/>
      <c r="F41" s="68"/>
    </row>
    <row r="42" spans="1:6" x14ac:dyDescent="0.15">
      <c r="A42" s="64" t="s">
        <v>299</v>
      </c>
      <c r="B42" s="68">
        <v>1328624</v>
      </c>
      <c r="C42" s="68">
        <v>2453096</v>
      </c>
      <c r="D42" s="68">
        <v>5614153</v>
      </c>
      <c r="E42" s="68"/>
      <c r="F42" s="68"/>
    </row>
    <row r="44" spans="1:6" x14ac:dyDescent="0.15">
      <c r="A44" s="64" t="s">
        <v>300</v>
      </c>
    </row>
    <row r="46" spans="1:6" x14ac:dyDescent="0.15">
      <c r="A46" s="64" t="s">
        <v>301</v>
      </c>
    </row>
    <row r="47" spans="1:6" x14ac:dyDescent="0.15">
      <c r="A47" s="64" t="s">
        <v>302</v>
      </c>
    </row>
  </sheetData>
  <mergeCells count="2">
    <mergeCell ref="A1:D1"/>
    <mergeCell ref="A2:D2"/>
  </mergeCells>
  <pageMargins left="0.7" right="0.7" top="0.75" bottom="0.75" header="0" footer="0"/>
  <pageSetup orientation="portrait" horizontalDpi="4294967293"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150" workbookViewId="0">
      <selection activeCell="B2" sqref="B2"/>
    </sheetView>
  </sheetViews>
  <sheetFormatPr baseColWidth="10" defaultRowHeight="13" x14ac:dyDescent="0.15"/>
  <cols>
    <col min="1" max="1" width="10.83203125" style="64"/>
    <col min="2" max="2" width="13.5" style="64" bestFit="1" customWidth="1"/>
    <col min="3" max="3" width="13.83203125" style="64" bestFit="1" customWidth="1"/>
    <col min="4" max="4" width="12.1640625" style="64" customWidth="1"/>
    <col min="5" max="5" width="12.83203125" style="64" bestFit="1" customWidth="1"/>
    <col min="6" max="6" width="13.83203125" style="64" bestFit="1" customWidth="1"/>
    <col min="7" max="8" width="12.83203125" style="64" bestFit="1" customWidth="1"/>
    <col min="9" max="11" width="10.83203125" style="64"/>
    <col min="12" max="12" width="12.83203125" style="64" bestFit="1" customWidth="1"/>
    <col min="13" max="16384" width="10.83203125" style="64"/>
  </cols>
  <sheetData>
    <row r="1" spans="1:18" x14ac:dyDescent="0.15">
      <c r="A1" s="63" t="s">
        <v>303</v>
      </c>
      <c r="B1" s="63"/>
      <c r="C1" s="63"/>
      <c r="D1" s="63"/>
      <c r="E1" s="63"/>
      <c r="F1" s="63"/>
      <c r="G1" s="63"/>
      <c r="H1" s="63"/>
      <c r="I1" s="63"/>
      <c r="J1" s="63"/>
      <c r="K1" s="63"/>
      <c r="L1" s="63"/>
    </row>
    <row r="2" spans="1:18" x14ac:dyDescent="0.15">
      <c r="A2" s="63" t="s">
        <v>304</v>
      </c>
      <c r="B2" s="63"/>
      <c r="C2" s="63"/>
      <c r="D2" s="63"/>
      <c r="E2" s="63"/>
      <c r="F2" s="63"/>
      <c r="G2" s="63"/>
      <c r="H2" s="63"/>
      <c r="I2" s="63"/>
      <c r="J2" s="63"/>
      <c r="K2" s="63"/>
      <c r="L2" s="63"/>
    </row>
    <row r="4" spans="1:18" ht="52" x14ac:dyDescent="0.15">
      <c r="B4" s="65" t="s">
        <v>305</v>
      </c>
      <c r="C4" s="65" t="s">
        <v>306</v>
      </c>
      <c r="D4" s="65" t="s">
        <v>307</v>
      </c>
      <c r="E4" s="65" t="s">
        <v>12</v>
      </c>
      <c r="F4" s="70" t="s">
        <v>308</v>
      </c>
      <c r="G4" s="70"/>
      <c r="H4" s="70"/>
      <c r="I4" s="70"/>
      <c r="J4" s="70"/>
      <c r="K4" s="70"/>
      <c r="L4" s="70"/>
    </row>
    <row r="5" spans="1:18" x14ac:dyDescent="0.15">
      <c r="F5" s="71" t="s">
        <v>309</v>
      </c>
      <c r="G5" s="71" t="s">
        <v>310</v>
      </c>
      <c r="H5" s="71" t="s">
        <v>311</v>
      </c>
      <c r="I5" s="71" t="s">
        <v>312</v>
      </c>
      <c r="J5" s="71" t="s">
        <v>313</v>
      </c>
      <c r="K5" s="71" t="s">
        <v>314</v>
      </c>
      <c r="L5" s="71" t="s">
        <v>12</v>
      </c>
    </row>
    <row r="6" spans="1:18" x14ac:dyDescent="0.15">
      <c r="A6" s="68"/>
      <c r="B6" s="68" t="s">
        <v>315</v>
      </c>
      <c r="C6" s="71" t="s">
        <v>316</v>
      </c>
      <c r="D6" s="71" t="s">
        <v>316</v>
      </c>
      <c r="E6" s="71" t="s">
        <v>316</v>
      </c>
      <c r="F6" s="71" t="s">
        <v>316</v>
      </c>
      <c r="G6" s="71" t="s">
        <v>316</v>
      </c>
      <c r="H6" s="71" t="s">
        <v>316</v>
      </c>
      <c r="I6" s="71" t="s">
        <v>316</v>
      </c>
      <c r="J6" s="71" t="s">
        <v>316</v>
      </c>
      <c r="K6" s="71" t="s">
        <v>316</v>
      </c>
      <c r="L6" s="71" t="s">
        <v>316</v>
      </c>
    </row>
    <row r="7" spans="1:18" x14ac:dyDescent="0.15">
      <c r="A7" s="72" t="s">
        <v>317</v>
      </c>
      <c r="B7" s="68">
        <v>1832</v>
      </c>
      <c r="E7" s="68">
        <f>+C7+D7</f>
        <v>0</v>
      </c>
      <c r="L7" s="68">
        <f>+SUM(F7:K7)</f>
        <v>0</v>
      </c>
    </row>
    <row r="8" spans="1:18" x14ac:dyDescent="0.15">
      <c r="A8" s="72"/>
      <c r="B8" s="68">
        <v>1833</v>
      </c>
      <c r="E8" s="68">
        <f t="shared" ref="E8:E28" si="0">+C8+D8</f>
        <v>0</v>
      </c>
      <c r="L8" s="68">
        <f t="shared" ref="L8:L28" si="1">+SUM(F8:K8)</f>
        <v>0</v>
      </c>
    </row>
    <row r="9" spans="1:18" x14ac:dyDescent="0.15">
      <c r="A9" s="72"/>
      <c r="B9" s="68">
        <v>1834</v>
      </c>
      <c r="E9" s="68">
        <f t="shared" si="0"/>
        <v>0</v>
      </c>
      <c r="L9" s="68">
        <f t="shared" si="1"/>
        <v>0</v>
      </c>
    </row>
    <row r="10" spans="1:18" x14ac:dyDescent="0.15">
      <c r="A10" s="72"/>
      <c r="B10" s="68">
        <v>1835</v>
      </c>
      <c r="E10" s="68">
        <f t="shared" si="0"/>
        <v>0</v>
      </c>
      <c r="L10" s="68">
        <f t="shared" si="1"/>
        <v>0</v>
      </c>
      <c r="Q10" s="64" t="s">
        <v>318</v>
      </c>
      <c r="R10" s="64" t="s">
        <v>319</v>
      </c>
    </row>
    <row r="11" spans="1:18" x14ac:dyDescent="0.15">
      <c r="A11" s="72" t="s">
        <v>320</v>
      </c>
      <c r="B11" s="68">
        <v>1836</v>
      </c>
      <c r="C11" s="68">
        <v>80477</v>
      </c>
      <c r="D11" s="68">
        <v>9000</v>
      </c>
      <c r="E11" s="68">
        <f t="shared" si="0"/>
        <v>89477</v>
      </c>
      <c r="F11" s="68"/>
      <c r="G11" s="68"/>
      <c r="H11" s="68"/>
      <c r="I11" s="68"/>
      <c r="J11" s="68"/>
      <c r="K11" s="68"/>
      <c r="L11" s="68">
        <f t="shared" si="1"/>
        <v>0</v>
      </c>
      <c r="O11" s="73" t="s">
        <v>321</v>
      </c>
      <c r="P11" s="74">
        <v>1836</v>
      </c>
      <c r="Q11" s="74">
        <f>C11</f>
        <v>80477</v>
      </c>
      <c r="R11" s="74">
        <f>D11</f>
        <v>9000</v>
      </c>
    </row>
    <row r="12" spans="1:18" x14ac:dyDescent="0.15">
      <c r="A12" s="72"/>
      <c r="B12" s="68">
        <v>1837</v>
      </c>
      <c r="C12" s="68">
        <v>79883</v>
      </c>
      <c r="D12" s="68">
        <v>17815</v>
      </c>
      <c r="E12" s="68">
        <f t="shared" si="0"/>
        <v>97698</v>
      </c>
      <c r="F12" s="68"/>
      <c r="G12" s="68"/>
      <c r="H12" s="68"/>
      <c r="I12" s="68"/>
      <c r="J12" s="68"/>
      <c r="K12" s="68"/>
      <c r="L12" s="68">
        <f t="shared" si="1"/>
        <v>0</v>
      </c>
      <c r="N12" s="75">
        <f>+B12</f>
        <v>1837</v>
      </c>
      <c r="O12" s="64">
        <f>+C12/C11-1</f>
        <v>-7.3809908421039738E-3</v>
      </c>
      <c r="P12" s="74">
        <v>1837</v>
      </c>
      <c r="Q12" s="74">
        <f t="shared" ref="Q12:R25" si="2">C12</f>
        <v>79883</v>
      </c>
      <c r="R12" s="74">
        <f t="shared" si="2"/>
        <v>17815</v>
      </c>
    </row>
    <row r="13" spans="1:18" x14ac:dyDescent="0.15">
      <c r="A13" s="72"/>
      <c r="B13" s="68">
        <v>1838</v>
      </c>
      <c r="C13" s="68">
        <v>100447</v>
      </c>
      <c r="D13" s="68"/>
      <c r="E13" s="68">
        <f t="shared" si="0"/>
        <v>100447</v>
      </c>
      <c r="F13" s="68"/>
      <c r="G13" s="68"/>
      <c r="H13" s="68"/>
      <c r="I13" s="68"/>
      <c r="J13" s="68"/>
      <c r="K13" s="68"/>
      <c r="L13" s="68">
        <f t="shared" si="1"/>
        <v>0</v>
      </c>
      <c r="N13" s="75">
        <f t="shared" ref="N13:N25" si="3">+B13</f>
        <v>1838</v>
      </c>
      <c r="O13" s="64">
        <f t="shared" ref="O13:O25" si="4">+C13/C12-1</f>
        <v>0.25742648623612041</v>
      </c>
      <c r="P13" s="74">
        <v>1838</v>
      </c>
      <c r="Q13" s="74">
        <f t="shared" si="2"/>
        <v>100447</v>
      </c>
      <c r="R13" s="74">
        <f>(R11+R14)/2</f>
        <v>6755</v>
      </c>
    </row>
    <row r="14" spans="1:18" x14ac:dyDescent="0.15">
      <c r="A14" s="72"/>
      <c r="B14" s="68">
        <v>1839</v>
      </c>
      <c r="C14" s="68">
        <v>118566</v>
      </c>
      <c r="D14" s="68">
        <v>4510</v>
      </c>
      <c r="E14" s="68">
        <f t="shared" si="0"/>
        <v>123076</v>
      </c>
      <c r="F14" s="68">
        <v>406044</v>
      </c>
      <c r="G14" s="68">
        <v>140891</v>
      </c>
      <c r="H14" s="68">
        <v>55458</v>
      </c>
      <c r="I14" s="68">
        <v>1554</v>
      </c>
      <c r="J14" s="68"/>
      <c r="K14" s="68"/>
      <c r="L14" s="68">
        <f t="shared" si="1"/>
        <v>603947</v>
      </c>
      <c r="N14" s="75">
        <f t="shared" si="3"/>
        <v>1839</v>
      </c>
      <c r="O14" s="64">
        <f t="shared" si="4"/>
        <v>0.1803836849283702</v>
      </c>
      <c r="P14" s="74">
        <v>1839</v>
      </c>
      <c r="Q14" s="74">
        <f t="shared" si="2"/>
        <v>118566</v>
      </c>
      <c r="R14" s="74">
        <f t="shared" si="2"/>
        <v>4510</v>
      </c>
    </row>
    <row r="15" spans="1:18" x14ac:dyDescent="0.15">
      <c r="A15" s="72"/>
      <c r="B15" s="68">
        <v>1840</v>
      </c>
      <c r="C15" s="68">
        <v>102188</v>
      </c>
      <c r="D15" s="68">
        <v>49505</v>
      </c>
      <c r="E15" s="68">
        <f t="shared" si="0"/>
        <v>151693</v>
      </c>
      <c r="F15" s="68"/>
      <c r="G15" s="68"/>
      <c r="H15" s="68"/>
      <c r="I15" s="68"/>
      <c r="J15" s="68"/>
      <c r="K15" s="68"/>
      <c r="L15" s="68">
        <f t="shared" si="1"/>
        <v>0</v>
      </c>
      <c r="N15" s="75">
        <f t="shared" si="3"/>
        <v>1840</v>
      </c>
      <c r="O15" s="64">
        <f t="shared" si="4"/>
        <v>-0.13813403505220723</v>
      </c>
      <c r="P15" s="74">
        <v>1840</v>
      </c>
      <c r="Q15" s="74">
        <f t="shared" si="2"/>
        <v>102188</v>
      </c>
      <c r="R15" s="74">
        <f t="shared" si="2"/>
        <v>49505</v>
      </c>
    </row>
    <row r="16" spans="1:18" x14ac:dyDescent="0.15">
      <c r="A16" s="72"/>
      <c r="B16" s="68">
        <v>1841</v>
      </c>
      <c r="C16" s="68">
        <v>54642</v>
      </c>
      <c r="D16" s="68">
        <v>22500</v>
      </c>
      <c r="E16" s="68">
        <f t="shared" si="0"/>
        <v>77142</v>
      </c>
      <c r="F16" s="68"/>
      <c r="G16" s="68"/>
      <c r="H16" s="68"/>
      <c r="I16" s="68"/>
      <c r="J16" s="68"/>
      <c r="K16" s="68"/>
      <c r="L16" s="68">
        <f t="shared" si="1"/>
        <v>0</v>
      </c>
      <c r="N16" s="75">
        <f t="shared" si="3"/>
        <v>1841</v>
      </c>
      <c r="O16" s="64">
        <f t="shared" si="4"/>
        <v>-0.46527968058871882</v>
      </c>
      <c r="P16" s="74">
        <v>1841</v>
      </c>
      <c r="Q16" s="74">
        <f t="shared" si="2"/>
        <v>54642</v>
      </c>
      <c r="R16" s="74">
        <f t="shared" si="2"/>
        <v>22500</v>
      </c>
    </row>
    <row r="17" spans="1:18" x14ac:dyDescent="0.15">
      <c r="A17" s="72"/>
      <c r="B17" s="68">
        <v>1842</v>
      </c>
      <c r="C17" s="68">
        <v>67744</v>
      </c>
      <c r="D17" s="68">
        <v>15325</v>
      </c>
      <c r="E17" s="68">
        <f t="shared" si="0"/>
        <v>83069</v>
      </c>
      <c r="F17" s="68"/>
      <c r="G17" s="68"/>
      <c r="H17" s="68"/>
      <c r="I17" s="68"/>
      <c r="J17" s="68"/>
      <c r="K17" s="68"/>
      <c r="L17" s="68">
        <f t="shared" si="1"/>
        <v>0</v>
      </c>
      <c r="N17" s="75">
        <f t="shared" si="3"/>
        <v>1842</v>
      </c>
      <c r="O17" s="64">
        <f t="shared" si="4"/>
        <v>0.23977892463672634</v>
      </c>
      <c r="P17" s="74">
        <v>1842</v>
      </c>
      <c r="Q17" s="74">
        <f t="shared" si="2"/>
        <v>67744</v>
      </c>
      <c r="R17" s="74">
        <f t="shared" si="2"/>
        <v>15325</v>
      </c>
    </row>
    <row r="18" spans="1:18" x14ac:dyDescent="0.15">
      <c r="A18" s="69" t="s">
        <v>322</v>
      </c>
      <c r="B18" s="68">
        <v>1843</v>
      </c>
      <c r="C18" s="68">
        <v>91308</v>
      </c>
      <c r="D18" s="68">
        <v>52853</v>
      </c>
      <c r="E18" s="68">
        <f t="shared" si="0"/>
        <v>144161</v>
      </c>
      <c r="F18" s="68">
        <v>54209</v>
      </c>
      <c r="G18" s="68">
        <v>24534</v>
      </c>
      <c r="H18" s="68">
        <v>12486</v>
      </c>
      <c r="I18" s="68">
        <v>79</v>
      </c>
      <c r="J18" s="68"/>
      <c r="K18" s="68"/>
      <c r="L18" s="68">
        <f t="shared" si="1"/>
        <v>91308</v>
      </c>
      <c r="N18" s="75">
        <f t="shared" si="3"/>
        <v>1843</v>
      </c>
      <c r="O18" s="64">
        <f t="shared" si="4"/>
        <v>0.34783892300425134</v>
      </c>
      <c r="P18" s="74">
        <v>1843</v>
      </c>
      <c r="Q18" s="74">
        <f t="shared" si="2"/>
        <v>91308</v>
      </c>
      <c r="R18" s="74">
        <f t="shared" si="2"/>
        <v>52853</v>
      </c>
    </row>
    <row r="19" spans="1:18" x14ac:dyDescent="0.15">
      <c r="A19" s="69" t="s">
        <v>323</v>
      </c>
      <c r="B19" s="68">
        <v>1844</v>
      </c>
      <c r="C19" s="68">
        <v>105912</v>
      </c>
      <c r="D19" s="68">
        <v>12827</v>
      </c>
      <c r="E19" s="68">
        <f t="shared" si="0"/>
        <v>118739</v>
      </c>
      <c r="F19" s="68">
        <v>69803</v>
      </c>
      <c r="G19" s="68">
        <v>21954</v>
      </c>
      <c r="H19" s="68">
        <v>14155</v>
      </c>
      <c r="I19" s="68"/>
      <c r="J19" s="68"/>
      <c r="K19" s="68"/>
      <c r="L19" s="68">
        <f t="shared" si="1"/>
        <v>105912</v>
      </c>
      <c r="N19" s="75">
        <f t="shared" si="3"/>
        <v>1844</v>
      </c>
      <c r="O19" s="64">
        <f t="shared" si="4"/>
        <v>0.15994217374162178</v>
      </c>
      <c r="P19" s="74">
        <v>1844</v>
      </c>
      <c r="Q19" s="74">
        <f t="shared" si="2"/>
        <v>105912</v>
      </c>
      <c r="R19" s="74">
        <f t="shared" si="2"/>
        <v>12827</v>
      </c>
    </row>
    <row r="20" spans="1:18" x14ac:dyDescent="0.15">
      <c r="A20" s="69" t="s">
        <v>324</v>
      </c>
      <c r="B20" s="68">
        <v>1845</v>
      </c>
      <c r="C20" s="68">
        <v>118012</v>
      </c>
      <c r="D20" s="68">
        <v>17835</v>
      </c>
      <c r="E20" s="68">
        <f t="shared" si="0"/>
        <v>135847</v>
      </c>
      <c r="F20" s="68">
        <v>77515</v>
      </c>
      <c r="G20" s="68">
        <v>23541</v>
      </c>
      <c r="H20" s="68">
        <v>16820</v>
      </c>
      <c r="I20" s="68">
        <v>136</v>
      </c>
      <c r="J20" s="68"/>
      <c r="K20" s="68"/>
      <c r="L20" s="68">
        <f t="shared" si="1"/>
        <v>118012</v>
      </c>
      <c r="N20" s="75">
        <f t="shared" si="3"/>
        <v>1845</v>
      </c>
      <c r="O20" s="64">
        <f t="shared" si="4"/>
        <v>0.11424578895686976</v>
      </c>
      <c r="P20" s="74">
        <v>1845</v>
      </c>
      <c r="Q20" s="74">
        <f t="shared" si="2"/>
        <v>118012</v>
      </c>
      <c r="R20" s="74">
        <f t="shared" si="2"/>
        <v>17835</v>
      </c>
    </row>
    <row r="21" spans="1:18" x14ac:dyDescent="0.15">
      <c r="A21" s="69" t="s">
        <v>325</v>
      </c>
      <c r="B21" s="68">
        <v>1846</v>
      </c>
      <c r="C21" s="68">
        <v>132732</v>
      </c>
      <c r="D21" s="68">
        <v>13843</v>
      </c>
      <c r="E21" s="68">
        <f t="shared" si="0"/>
        <v>146575</v>
      </c>
      <c r="F21" s="68">
        <v>91214</v>
      </c>
      <c r="G21" s="68">
        <v>28257</v>
      </c>
      <c r="H21" s="68">
        <v>13041</v>
      </c>
      <c r="I21" s="68">
        <v>220</v>
      </c>
      <c r="J21" s="68"/>
      <c r="K21" s="68"/>
      <c r="L21" s="68">
        <f t="shared" si="1"/>
        <v>132732</v>
      </c>
      <c r="N21" s="75">
        <f t="shared" si="3"/>
        <v>1846</v>
      </c>
      <c r="O21" s="64">
        <f t="shared" si="4"/>
        <v>0.12473307799206856</v>
      </c>
      <c r="P21" s="74">
        <v>1846</v>
      </c>
      <c r="Q21" s="74">
        <f t="shared" si="2"/>
        <v>132732</v>
      </c>
      <c r="R21" s="74">
        <f t="shared" si="2"/>
        <v>13843</v>
      </c>
    </row>
    <row r="22" spans="1:18" x14ac:dyDescent="0.15">
      <c r="A22" s="69" t="s">
        <v>326</v>
      </c>
      <c r="B22" s="68">
        <v>1847</v>
      </c>
      <c r="C22" s="68">
        <v>125955</v>
      </c>
      <c r="D22" s="68">
        <v>39804</v>
      </c>
      <c r="E22" s="68">
        <f t="shared" si="0"/>
        <v>165759</v>
      </c>
      <c r="F22" s="68">
        <v>86898</v>
      </c>
      <c r="G22" s="68">
        <v>24788</v>
      </c>
      <c r="H22" s="68">
        <v>14127</v>
      </c>
      <c r="I22" s="68">
        <v>142</v>
      </c>
      <c r="J22" s="68"/>
      <c r="K22" s="68"/>
      <c r="L22" s="68">
        <f t="shared" si="1"/>
        <v>125955</v>
      </c>
      <c r="N22" s="75">
        <f t="shared" si="3"/>
        <v>1847</v>
      </c>
      <c r="O22" s="64">
        <f t="shared" si="4"/>
        <v>-5.1057770545158698E-2</v>
      </c>
      <c r="P22" s="74">
        <v>1847</v>
      </c>
      <c r="Q22" s="74">
        <f t="shared" si="2"/>
        <v>125955</v>
      </c>
      <c r="R22" s="74">
        <f t="shared" si="2"/>
        <v>39804</v>
      </c>
    </row>
    <row r="23" spans="1:18" x14ac:dyDescent="0.15">
      <c r="A23" s="69" t="s">
        <v>327</v>
      </c>
      <c r="B23" s="68">
        <v>1848</v>
      </c>
      <c r="C23" s="68">
        <v>115739</v>
      </c>
      <c r="D23" s="68">
        <v>81821</v>
      </c>
      <c r="E23" s="68">
        <f t="shared" si="0"/>
        <v>197560</v>
      </c>
      <c r="F23" s="68">
        <v>79674</v>
      </c>
      <c r="G23" s="68">
        <v>19596</v>
      </c>
      <c r="H23" s="68">
        <v>11552</v>
      </c>
      <c r="I23" s="68">
        <v>221</v>
      </c>
      <c r="J23" s="68">
        <v>144</v>
      </c>
      <c r="K23" s="68">
        <v>4552</v>
      </c>
      <c r="L23" s="68">
        <f t="shared" si="1"/>
        <v>115739</v>
      </c>
      <c r="N23" s="75">
        <f t="shared" si="3"/>
        <v>1848</v>
      </c>
      <c r="O23" s="64">
        <f t="shared" si="4"/>
        <v>-8.1108332340915412E-2</v>
      </c>
      <c r="P23" s="74">
        <v>1848</v>
      </c>
      <c r="Q23" s="74">
        <f t="shared" si="2"/>
        <v>115739</v>
      </c>
      <c r="R23" s="74">
        <f t="shared" si="2"/>
        <v>81821</v>
      </c>
    </row>
    <row r="24" spans="1:18" x14ac:dyDescent="0.15">
      <c r="A24" s="69" t="s">
        <v>328</v>
      </c>
      <c r="B24" s="68">
        <v>1849</v>
      </c>
      <c r="C24" s="68">
        <v>113282</v>
      </c>
      <c r="D24" s="68">
        <v>50040</v>
      </c>
      <c r="E24" s="68">
        <f t="shared" si="0"/>
        <v>163322</v>
      </c>
      <c r="F24" s="68">
        <v>82323</v>
      </c>
      <c r="G24" s="68">
        <v>11869</v>
      </c>
      <c r="H24" s="68">
        <v>13154</v>
      </c>
      <c r="I24" s="68">
        <v>96</v>
      </c>
      <c r="J24" s="68">
        <v>40</v>
      </c>
      <c r="K24" s="68">
        <v>5800</v>
      </c>
      <c r="L24" s="68">
        <f t="shared" si="1"/>
        <v>113282</v>
      </c>
      <c r="N24" s="75">
        <f t="shared" si="3"/>
        <v>1849</v>
      </c>
      <c r="O24" s="64">
        <f t="shared" si="4"/>
        <v>-2.1228799281141186E-2</v>
      </c>
      <c r="P24" s="74">
        <v>1849</v>
      </c>
      <c r="Q24" s="74">
        <f t="shared" si="2"/>
        <v>113282</v>
      </c>
      <c r="R24" s="74">
        <f t="shared" si="2"/>
        <v>50040</v>
      </c>
    </row>
    <row r="25" spans="1:18" x14ac:dyDescent="0.15">
      <c r="A25" s="69" t="s">
        <v>329</v>
      </c>
      <c r="B25" s="68">
        <v>1850</v>
      </c>
      <c r="C25" s="68">
        <v>92322</v>
      </c>
      <c r="D25" s="68">
        <v>106582</v>
      </c>
      <c r="E25" s="68">
        <f t="shared" si="0"/>
        <v>198904</v>
      </c>
      <c r="F25" s="68">
        <v>62974</v>
      </c>
      <c r="G25" s="68">
        <v>17612</v>
      </c>
      <c r="H25" s="68">
        <v>11678</v>
      </c>
      <c r="I25" s="68"/>
      <c r="J25" s="68">
        <v>58</v>
      </c>
      <c r="K25" s="68"/>
      <c r="L25" s="68">
        <f t="shared" si="1"/>
        <v>92322</v>
      </c>
      <c r="N25" s="75">
        <f t="shared" si="3"/>
        <v>1850</v>
      </c>
      <c r="O25" s="64">
        <f t="shared" si="4"/>
        <v>-0.18502498190356809</v>
      </c>
      <c r="P25" s="74">
        <v>1850</v>
      </c>
      <c r="Q25" s="74">
        <f t="shared" si="2"/>
        <v>92322</v>
      </c>
      <c r="R25" s="74">
        <f t="shared" si="2"/>
        <v>106582</v>
      </c>
    </row>
    <row r="26" spans="1:18" ht="39" x14ac:dyDescent="0.15">
      <c r="A26" s="69" t="s">
        <v>330</v>
      </c>
      <c r="B26" s="76" t="s">
        <v>331</v>
      </c>
      <c r="C26" s="68">
        <v>165852</v>
      </c>
      <c r="D26" s="68"/>
      <c r="E26" s="68">
        <f t="shared" si="0"/>
        <v>165852</v>
      </c>
      <c r="F26" s="68">
        <v>94396</v>
      </c>
      <c r="G26" s="68">
        <v>31016</v>
      </c>
      <c r="H26" s="68">
        <v>39624</v>
      </c>
      <c r="I26" s="68"/>
      <c r="J26" s="68"/>
      <c r="K26" s="68">
        <v>816</v>
      </c>
      <c r="L26" s="68">
        <f t="shared" si="1"/>
        <v>165852</v>
      </c>
    </row>
    <row r="27" spans="1:18" x14ac:dyDescent="0.15">
      <c r="A27" s="77" t="s">
        <v>332</v>
      </c>
      <c r="C27" s="68">
        <f>+SUM(C11:C26)</f>
        <v>1665061</v>
      </c>
      <c r="D27" s="68">
        <f t="shared" ref="D27:K27" si="5">+SUM(D11:D26)</f>
        <v>494260</v>
      </c>
      <c r="E27" s="68">
        <f t="shared" si="5"/>
        <v>2159321</v>
      </c>
      <c r="F27" s="68">
        <f t="shared" si="5"/>
        <v>1105050</v>
      </c>
      <c r="G27" s="68">
        <f t="shared" si="5"/>
        <v>344058</v>
      </c>
      <c r="H27" s="68">
        <f t="shared" si="5"/>
        <v>202095</v>
      </c>
      <c r="I27" s="68">
        <f t="shared" si="5"/>
        <v>2448</v>
      </c>
      <c r="J27" s="68">
        <f t="shared" si="5"/>
        <v>242</v>
      </c>
      <c r="K27" s="68">
        <f t="shared" si="5"/>
        <v>11168</v>
      </c>
      <c r="L27" s="68">
        <f t="shared" si="1"/>
        <v>1665061</v>
      </c>
    </row>
    <row r="28" spans="1:18" x14ac:dyDescent="0.15">
      <c r="A28" s="77" t="s">
        <v>333</v>
      </c>
      <c r="C28" s="78">
        <v>20813262.5</v>
      </c>
      <c r="D28" s="68">
        <v>6178250</v>
      </c>
      <c r="E28" s="78">
        <f t="shared" si="0"/>
        <v>26991512.5</v>
      </c>
      <c r="F28" s="68">
        <v>13813125</v>
      </c>
      <c r="G28" s="68">
        <v>4300725</v>
      </c>
      <c r="H28" s="78">
        <v>2526187.5</v>
      </c>
      <c r="I28" s="68">
        <v>30600</v>
      </c>
      <c r="J28" s="68">
        <v>3025</v>
      </c>
      <c r="K28" s="68">
        <v>139600</v>
      </c>
      <c r="L28" s="78">
        <f t="shared" si="1"/>
        <v>20813262.5</v>
      </c>
    </row>
    <row r="29" spans="1:18" x14ac:dyDescent="0.15">
      <c r="I29" s="75"/>
    </row>
    <row r="30" spans="1:18" x14ac:dyDescent="0.15">
      <c r="A30" s="64" t="s">
        <v>334</v>
      </c>
    </row>
    <row r="31" spans="1:18" x14ac:dyDescent="0.15">
      <c r="A31" s="64" t="s">
        <v>335</v>
      </c>
    </row>
    <row r="32" spans="1:18" x14ac:dyDescent="0.15">
      <c r="A32" s="64" t="s">
        <v>336</v>
      </c>
    </row>
    <row r="33" spans="1:1" x14ac:dyDescent="0.15">
      <c r="A33" s="64" t="s">
        <v>337</v>
      </c>
    </row>
    <row r="34" spans="1:1" x14ac:dyDescent="0.15">
      <c r="A34" s="64" t="s">
        <v>338</v>
      </c>
    </row>
    <row r="35" spans="1:1" x14ac:dyDescent="0.15">
      <c r="A35" s="64" t="s">
        <v>339</v>
      </c>
    </row>
    <row r="36" spans="1:1" x14ac:dyDescent="0.15">
      <c r="A36" s="64" t="s">
        <v>340</v>
      </c>
    </row>
    <row r="37" spans="1:1" x14ac:dyDescent="0.15">
      <c r="A37" s="64" t="s">
        <v>341</v>
      </c>
    </row>
    <row r="38" spans="1:1" x14ac:dyDescent="0.15">
      <c r="A38" s="64" t="s">
        <v>342</v>
      </c>
    </row>
    <row r="39" spans="1:1" x14ac:dyDescent="0.15">
      <c r="A39" s="64" t="s">
        <v>343</v>
      </c>
    </row>
    <row r="40" spans="1:1" x14ac:dyDescent="0.15">
      <c r="A40" s="64" t="s">
        <v>344</v>
      </c>
    </row>
    <row r="42" spans="1:1" x14ac:dyDescent="0.15">
      <c r="A42" s="64" t="s">
        <v>301</v>
      </c>
    </row>
    <row r="43" spans="1:1" x14ac:dyDescent="0.15">
      <c r="A43" s="64" t="s">
        <v>302</v>
      </c>
    </row>
  </sheetData>
  <mergeCells count="5">
    <mergeCell ref="A1:L1"/>
    <mergeCell ref="A2:L2"/>
    <mergeCell ref="F4:L4"/>
    <mergeCell ref="A7:A10"/>
    <mergeCell ref="A11:A17"/>
  </mergeCells>
  <pageMargins left="0.7" right="0.7" top="0.75" bottom="0.75" header="0" footer="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1"/>
  <sheetViews>
    <sheetView zoomScale="150" workbookViewId="0">
      <selection activeCell="B2" sqref="B2"/>
    </sheetView>
  </sheetViews>
  <sheetFormatPr baseColWidth="10" defaultRowHeight="13" x14ac:dyDescent="0.15"/>
  <cols>
    <col min="1" max="5" width="10.83203125" style="64"/>
    <col min="6" max="6" width="93.33203125" style="64" bestFit="1" customWidth="1"/>
    <col min="7" max="16384" width="10.83203125" style="64"/>
  </cols>
  <sheetData>
    <row r="1" spans="1:10" x14ac:dyDescent="0.15">
      <c r="A1" s="63" t="s">
        <v>345</v>
      </c>
      <c r="B1" s="63"/>
      <c r="C1" s="63"/>
      <c r="D1" s="63"/>
      <c r="E1" s="63"/>
      <c r="F1" s="63"/>
    </row>
    <row r="3" spans="1:10" ht="39" x14ac:dyDescent="0.15">
      <c r="A3" s="79" t="s">
        <v>346</v>
      </c>
      <c r="B3" s="79"/>
      <c r="C3" s="80" t="s">
        <v>347</v>
      </c>
      <c r="D3" s="80" t="s">
        <v>348</v>
      </c>
      <c r="E3" s="80" t="s">
        <v>349</v>
      </c>
      <c r="F3" s="81" t="s">
        <v>350</v>
      </c>
    </row>
    <row r="4" spans="1:10" x14ac:dyDescent="0.15">
      <c r="A4" s="68"/>
      <c r="B4" s="68" t="s">
        <v>315</v>
      </c>
      <c r="C4" s="68">
        <v>478448</v>
      </c>
      <c r="D4" s="68">
        <v>291064</v>
      </c>
      <c r="E4" s="68">
        <f>+C4-D4</f>
        <v>187384</v>
      </c>
      <c r="F4" s="64" t="s">
        <v>351</v>
      </c>
    </row>
    <row r="5" spans="1:10" x14ac:dyDescent="0.15">
      <c r="A5" s="72" t="s">
        <v>317</v>
      </c>
      <c r="B5" s="68">
        <v>1832</v>
      </c>
      <c r="C5" s="68">
        <v>391017</v>
      </c>
      <c r="D5" s="68">
        <v>222049</v>
      </c>
      <c r="E5" s="68">
        <f t="shared" ref="E5:E23" si="0">+C5-D5</f>
        <v>168968</v>
      </c>
      <c r="F5" s="64" t="s">
        <v>352</v>
      </c>
      <c r="H5" s="75"/>
      <c r="I5" s="75"/>
    </row>
    <row r="6" spans="1:10" x14ac:dyDescent="0.15">
      <c r="A6" s="72"/>
      <c r="B6" s="68">
        <v>1833</v>
      </c>
      <c r="C6" s="68">
        <v>438389</v>
      </c>
      <c r="D6" s="68">
        <v>179808</v>
      </c>
      <c r="E6" s="68">
        <f t="shared" si="0"/>
        <v>258581</v>
      </c>
      <c r="F6" s="64" t="s">
        <v>353</v>
      </c>
      <c r="H6" s="75"/>
      <c r="I6" s="75"/>
      <c r="J6" s="82"/>
    </row>
    <row r="7" spans="1:10" x14ac:dyDescent="0.15">
      <c r="A7" s="72"/>
      <c r="B7" s="68">
        <v>1834</v>
      </c>
      <c r="C7" s="68">
        <v>347705</v>
      </c>
      <c r="D7" s="68">
        <v>234148</v>
      </c>
      <c r="E7" s="68">
        <f t="shared" si="0"/>
        <v>113557</v>
      </c>
      <c r="F7" s="64" t="s">
        <v>354</v>
      </c>
      <c r="H7" s="75"/>
      <c r="I7" s="75"/>
      <c r="J7" s="82"/>
    </row>
    <row r="8" spans="1:10" x14ac:dyDescent="0.15">
      <c r="A8" s="72"/>
      <c r="B8" s="68">
        <v>1835</v>
      </c>
      <c r="C8" s="68">
        <v>492396</v>
      </c>
      <c r="D8" s="68">
        <v>269522</v>
      </c>
      <c r="E8" s="68">
        <f t="shared" si="0"/>
        <v>222874</v>
      </c>
      <c r="F8" s="64" t="s">
        <v>355</v>
      </c>
      <c r="H8" s="75"/>
      <c r="I8" s="75"/>
      <c r="J8" s="82"/>
    </row>
    <row r="9" spans="1:10" x14ac:dyDescent="0.15">
      <c r="A9" s="72"/>
      <c r="B9" s="68">
        <v>1836</v>
      </c>
      <c r="C9" s="68">
        <v>584813</v>
      </c>
      <c r="D9" s="68">
        <v>394818</v>
      </c>
      <c r="E9" s="68">
        <f t="shared" si="0"/>
        <v>189995</v>
      </c>
      <c r="F9" s="64" t="s">
        <v>356</v>
      </c>
      <c r="H9" s="75"/>
      <c r="I9" s="75"/>
      <c r="J9" s="82"/>
    </row>
    <row r="10" spans="1:10" x14ac:dyDescent="0.15">
      <c r="A10" s="72"/>
      <c r="B10" s="68">
        <v>1837</v>
      </c>
      <c r="C10" s="68">
        <v>533158</v>
      </c>
      <c r="D10" s="68">
        <v>355380</v>
      </c>
      <c r="E10" s="68">
        <f t="shared" si="0"/>
        <v>177778</v>
      </c>
      <c r="F10" s="64" t="s">
        <v>357</v>
      </c>
      <c r="H10" s="75"/>
      <c r="I10" s="75"/>
      <c r="J10" s="82"/>
    </row>
    <row r="11" spans="1:10" x14ac:dyDescent="0.15">
      <c r="A11" s="72"/>
      <c r="B11" s="68">
        <v>1838</v>
      </c>
      <c r="C11" s="68">
        <v>554321</v>
      </c>
      <c r="D11" s="68">
        <v>393212</v>
      </c>
      <c r="E11" s="68">
        <f t="shared" si="0"/>
        <v>161109</v>
      </c>
      <c r="F11" s="64" t="s">
        <v>358</v>
      </c>
      <c r="H11" s="75"/>
      <c r="I11" s="75"/>
      <c r="J11" s="82"/>
    </row>
    <row r="12" spans="1:10" x14ac:dyDescent="0.15">
      <c r="A12" s="72"/>
      <c r="B12" s="68">
        <v>1839</v>
      </c>
      <c r="C12" s="68">
        <v>586960</v>
      </c>
      <c r="D12" s="68">
        <v>339756</v>
      </c>
      <c r="E12" s="68">
        <f t="shared" si="0"/>
        <v>247204</v>
      </c>
      <c r="F12" s="64" t="s">
        <v>359</v>
      </c>
      <c r="H12" s="75"/>
      <c r="I12" s="75"/>
      <c r="J12" s="82"/>
    </row>
    <row r="13" spans="1:10" x14ac:dyDescent="0.15">
      <c r="A13" s="72"/>
      <c r="B13" s="68">
        <v>1840</v>
      </c>
      <c r="C13" s="68">
        <v>604857</v>
      </c>
      <c r="D13" s="68">
        <v>373995</v>
      </c>
      <c r="E13" s="68">
        <f t="shared" si="0"/>
        <v>230862</v>
      </c>
      <c r="F13" s="64" t="s">
        <v>360</v>
      </c>
      <c r="H13" s="75"/>
      <c r="I13" s="75"/>
      <c r="J13" s="82"/>
    </row>
    <row r="14" spans="1:10" x14ac:dyDescent="0.15">
      <c r="A14" s="72" t="s">
        <v>320</v>
      </c>
      <c r="B14" s="68">
        <v>1841</v>
      </c>
      <c r="C14" s="68">
        <v>361112</v>
      </c>
      <c r="D14" s="68">
        <v>65504</v>
      </c>
      <c r="E14" s="68">
        <f t="shared" si="0"/>
        <v>295608</v>
      </c>
      <c r="F14" s="64" t="s">
        <v>361</v>
      </c>
      <c r="H14" s="75"/>
      <c r="I14" s="75"/>
      <c r="J14" s="82"/>
    </row>
    <row r="15" spans="1:10" x14ac:dyDescent="0.15">
      <c r="A15" s="72"/>
      <c r="B15" s="68">
        <v>1842</v>
      </c>
      <c r="C15" s="68">
        <v>496721</v>
      </c>
      <c r="D15" s="68">
        <v>271997</v>
      </c>
      <c r="E15" s="68">
        <f t="shared" si="0"/>
        <v>224724</v>
      </c>
      <c r="F15" s="64" t="s">
        <v>362</v>
      </c>
      <c r="H15" s="75"/>
      <c r="I15" s="75"/>
      <c r="J15" s="82"/>
    </row>
    <row r="16" spans="1:10" x14ac:dyDescent="0.15">
      <c r="A16" s="72"/>
      <c r="B16" s="68">
        <v>1843</v>
      </c>
      <c r="C16" s="68">
        <v>627756</v>
      </c>
      <c r="D16" s="68">
        <v>405431</v>
      </c>
      <c r="E16" s="68">
        <f t="shared" si="0"/>
        <v>222325</v>
      </c>
      <c r="F16" s="64" t="s">
        <v>363</v>
      </c>
      <c r="H16" s="75"/>
      <c r="I16" s="75"/>
      <c r="J16" s="82"/>
    </row>
    <row r="17" spans="1:10" x14ac:dyDescent="0.15">
      <c r="A17" s="72"/>
      <c r="B17" s="68">
        <v>1844</v>
      </c>
      <c r="C17" s="68">
        <v>656352</v>
      </c>
      <c r="D17" s="68">
        <v>414923</v>
      </c>
      <c r="E17" s="68">
        <f t="shared" si="0"/>
        <v>241429</v>
      </c>
      <c r="F17" s="64" t="s">
        <v>364</v>
      </c>
      <c r="H17" s="75"/>
      <c r="I17" s="75"/>
      <c r="J17" s="82"/>
    </row>
    <row r="18" spans="1:10" x14ac:dyDescent="0.15">
      <c r="A18" s="72"/>
      <c r="B18" s="68">
        <v>1845</v>
      </c>
      <c r="C18" s="68">
        <v>705660</v>
      </c>
      <c r="D18" s="68">
        <v>382116</v>
      </c>
      <c r="E18" s="68">
        <f t="shared" si="0"/>
        <v>323544</v>
      </c>
      <c r="F18" s="64" t="s">
        <v>365</v>
      </c>
      <c r="H18" s="75"/>
      <c r="I18" s="75"/>
      <c r="J18" s="82"/>
    </row>
    <row r="19" spans="1:10" x14ac:dyDescent="0.15">
      <c r="A19" s="72"/>
      <c r="B19" s="68">
        <v>1846</v>
      </c>
      <c r="C19" s="68">
        <v>775921</v>
      </c>
      <c r="D19" s="68">
        <v>432924</v>
      </c>
      <c r="E19" s="68">
        <f t="shared" si="0"/>
        <v>342997</v>
      </c>
      <c r="F19" s="64" t="s">
        <v>366</v>
      </c>
      <c r="H19" s="75"/>
      <c r="I19" s="75"/>
      <c r="J19" s="82"/>
    </row>
    <row r="20" spans="1:10" x14ac:dyDescent="0.15">
      <c r="A20" s="83"/>
      <c r="B20" s="68">
        <v>1847</v>
      </c>
      <c r="C20" s="68">
        <v>839091</v>
      </c>
      <c r="D20" s="68">
        <v>496453</v>
      </c>
      <c r="E20" s="68">
        <f t="shared" si="0"/>
        <v>342638</v>
      </c>
      <c r="F20" s="64" t="s">
        <v>367</v>
      </c>
      <c r="H20" s="75"/>
      <c r="I20" s="75"/>
      <c r="J20" s="82"/>
    </row>
    <row r="21" spans="1:10" x14ac:dyDescent="0.15">
      <c r="A21" s="83"/>
      <c r="B21" s="68">
        <v>1848</v>
      </c>
      <c r="C21" s="68">
        <v>884640</v>
      </c>
      <c r="D21" s="68">
        <v>395494</v>
      </c>
      <c r="E21" s="68">
        <f t="shared" si="0"/>
        <v>489146</v>
      </c>
      <c r="F21" s="84" t="s">
        <v>368</v>
      </c>
      <c r="H21" s="75"/>
      <c r="I21" s="75"/>
      <c r="J21" s="82"/>
    </row>
    <row r="22" spans="1:10" x14ac:dyDescent="0.15">
      <c r="A22" s="83"/>
      <c r="B22" s="68">
        <v>1849</v>
      </c>
      <c r="C22" s="68">
        <v>873705</v>
      </c>
      <c r="D22" s="68">
        <v>560694</v>
      </c>
      <c r="E22" s="68">
        <f t="shared" si="0"/>
        <v>313011</v>
      </c>
      <c r="F22" s="84"/>
      <c r="H22" s="75"/>
      <c r="I22" s="75"/>
      <c r="J22" s="82"/>
    </row>
    <row r="23" spans="1:10" x14ac:dyDescent="0.15">
      <c r="A23" s="69"/>
      <c r="B23" s="68">
        <v>1850</v>
      </c>
      <c r="C23" s="68">
        <v>1221060</v>
      </c>
      <c r="D23" s="68">
        <v>467041</v>
      </c>
      <c r="E23" s="68">
        <f t="shared" si="0"/>
        <v>754019</v>
      </c>
      <c r="F23" s="84"/>
      <c r="H23" s="75"/>
      <c r="I23" s="75"/>
      <c r="J23" s="82"/>
    </row>
    <row r="24" spans="1:10" x14ac:dyDescent="0.15">
      <c r="B24" s="68">
        <v>1851</v>
      </c>
      <c r="C24" s="68">
        <v>83009</v>
      </c>
      <c r="D24" s="68"/>
      <c r="E24" s="68"/>
      <c r="H24" s="75"/>
      <c r="I24" s="75"/>
    </row>
    <row r="26" spans="1:10" x14ac:dyDescent="0.15">
      <c r="A26" s="64" t="s">
        <v>369</v>
      </c>
    </row>
    <row r="27" spans="1:10" x14ac:dyDescent="0.15">
      <c r="A27" s="64" t="s">
        <v>370</v>
      </c>
    </row>
    <row r="30" spans="1:10" x14ac:dyDescent="0.15">
      <c r="A30" s="64" t="s">
        <v>301</v>
      </c>
    </row>
    <row r="31" spans="1:10" x14ac:dyDescent="0.15">
      <c r="A31" s="64" t="s">
        <v>302</v>
      </c>
    </row>
  </sheetData>
  <mergeCells count="5">
    <mergeCell ref="A1:F1"/>
    <mergeCell ref="A3:B3"/>
    <mergeCell ref="A5:A13"/>
    <mergeCell ref="A14:A19"/>
    <mergeCell ref="F21:F23"/>
  </mergeCells>
  <pageMargins left="0.7" right="0.7" top="0.75" bottom="0.75" header="0" footer="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30</vt:i4>
      </vt:variant>
    </vt:vector>
  </HeadingPairs>
  <TitlesOfParts>
    <vt:vector size="30" baseType="lpstr">
      <vt:lpstr>Hoja1</vt:lpstr>
      <vt:lpstr>TOTAL VIRREINATO 1783</vt:lpstr>
      <vt:lpstr>COLOMBIA</vt:lpstr>
      <vt:lpstr>1809-1810</vt:lpstr>
      <vt:lpstr>1811</vt:lpstr>
      <vt:lpstr>1824-1825 y 1825-1826</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lpstr>cuadro 13</vt:lpstr>
      <vt:lpstr>cuadro 14</vt:lpstr>
      <vt:lpstr>cuadro 15</vt:lpstr>
      <vt:lpstr>cuadro 16</vt:lpstr>
      <vt:lpstr>cuadro 17</vt:lpstr>
      <vt:lpstr>cuadro 18</vt:lpstr>
      <vt:lpstr>cuadro 19</vt:lpstr>
      <vt:lpstr>cuadro 20</vt:lpstr>
      <vt:lpstr>cuasro 21</vt:lpstr>
      <vt:lpstr>cuadro 22</vt:lpstr>
      <vt:lpstr>PROVINCIAS</vt:lpstr>
      <vt:lpstr>ANTIOQUIA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Usuario de Microsoft Office</cp:lastModifiedBy>
  <dcterms:created xsi:type="dcterms:W3CDTF">2018-12-11T13:43:32Z</dcterms:created>
  <dcterms:modified xsi:type="dcterms:W3CDTF">2018-12-11T13:46:17Z</dcterms:modified>
</cp:coreProperties>
</file>